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a_sajat\Kata\DimSQL-Teszt\Mérleg_teszt\2025\"/>
    </mc:Choice>
  </mc:AlternateContent>
  <xr:revisionPtr revIDLastSave="0" documentId="13_ncr:1_{062FB6A4-B947-4132-BCE2-F1BFAF27D2D7}" xr6:coauthVersionLast="47" xr6:coauthVersionMax="47" xr10:uidLastSave="{00000000-0000-0000-0000-000000000000}"/>
  <bookViews>
    <workbookView xWindow="5070" yWindow="5070" windowWidth="38700" windowHeight="15345" tabRatio="500" xr2:uid="{00000000-000D-0000-FFFF-FFFF00000000}"/>
  </bookViews>
  <sheets>
    <sheet name="Alapadatok" sheetId="1" r:id="rId1"/>
    <sheet name="Adatbevitel" sheetId="2" r:id="rId2"/>
    <sheet name="Beszámoló" sheetId="3" r:id="rId3"/>
    <sheet name="Kieg. mell., elemzések" sheetId="4" r:id="rId4"/>
    <sheet name="Borító" sheetId="5" r:id="rId5"/>
    <sheet name="Ellenőr" sheetId="6" r:id="rId6"/>
    <sheet name="Mérleg" sheetId="7" r:id="rId7"/>
    <sheet name="ER-Összk" sheetId="8" r:id="rId8"/>
    <sheet name="ER-Forg" sheetId="9" r:id="rId9"/>
    <sheet name="Cash_Flow" sheetId="41" r:id="rId10"/>
    <sheet name="MérlE_borító" sheetId="11" r:id="rId11"/>
    <sheet name="Mérl_Egysz" sheetId="12" r:id="rId12"/>
    <sheet name="Er-Ö_Egy" sheetId="13" r:id="rId13"/>
    <sheet name="Er-F_Egy" sheetId="14" r:id="rId14"/>
    <sheet name="Tárgyi" sheetId="15" r:id="rId15"/>
    <sheet name="TárgyiBtto" sheetId="16" r:id="rId16"/>
    <sheet name="Tárgyiécs" sheetId="17" r:id="rId17"/>
    <sheet name="T.értékcs." sheetId="18" r:id="rId18"/>
    <sheet name="VagyonI." sheetId="19" r:id="rId19"/>
    <sheet name="PüI." sheetId="20" r:id="rId20"/>
    <sheet name="VagyonII." sheetId="21" r:id="rId21"/>
    <sheet name="PüII." sheetId="22" r:id="rId22"/>
    <sheet name="Er-Jöv." sheetId="23" r:id="rId23"/>
    <sheet name="Ktg-szerk." sheetId="24" r:id="rId24"/>
    <sheet name="Költség_ráford" sheetId="25" r:id="rId25"/>
    <sheet name="Mutatók" sheetId="26" r:id="rId26"/>
    <sheet name="TAO" sheetId="27" r:id="rId27"/>
    <sheet name="Létszám" sheetId="28" r:id="rId28"/>
    <sheet name="Deviza_uj" sheetId="29" r:id="rId29"/>
    <sheet name="Jövedelem" sheetId="30" r:id="rId30"/>
    <sheet name="Hatidőn_túli" sheetId="31" r:id="rId31"/>
    <sheet name="Eredmény_kat" sheetId="32" r:id="rId32"/>
    <sheet name="Értékp_v" sheetId="33" r:id="rId33"/>
    <sheet name="Sajáttőke" sheetId="34" r:id="rId34"/>
    <sheet name="Mérleg_v" sheetId="35" r:id="rId35"/>
    <sheet name="Nyelv" sheetId="36" r:id="rId36"/>
    <sheet name="Nyelv_old" sheetId="37" r:id="rId37"/>
    <sheet name="Adatlap" sheetId="38" r:id="rId38"/>
    <sheet name="Egyéb köv-köt" sheetId="39" r:id="rId39"/>
  </sheets>
  <definedNames>
    <definedName name="A_II_L2" localSheetId="28">#REF!</definedName>
    <definedName name="A_II_L2">#REF!</definedName>
    <definedName name="A_III_L2_" localSheetId="28">#REF!</definedName>
    <definedName name="A_III_L2_">#REF!</definedName>
    <definedName name="Excel_BuiltIn_Print_Area" localSheetId="28">Deviza_uj!#REF!</definedName>
    <definedName name="Excel_BuiltIn_Print_Titles" localSheetId="28">Deviza_uj!#REF!</definedName>
    <definedName name="_xlnm.Print_Titles" localSheetId="3">'Kieg. mell., elemzések'!$1:$5</definedName>
    <definedName name="_xlnm.Print_Area" localSheetId="1">Adatbevitel!$A$1:$F$210</definedName>
    <definedName name="_xlnm.Print_Area" localSheetId="37">Adatlap!$A$1:$B$34</definedName>
    <definedName name="_xlnm.Print_Area" localSheetId="0">Alapadatok!$A$1:$F$31</definedName>
    <definedName name="_xlnm.Print_Area" localSheetId="2">Beszámoló!$A$1:$C$25</definedName>
    <definedName name="_xlnm.Print_Area" localSheetId="4">Borító!$A$1:$W$44</definedName>
    <definedName name="_xlnm.Print_Area" localSheetId="9">Cash_Flow!$A$1:$D$50</definedName>
    <definedName name="_xlnm.Print_Area" localSheetId="28">Deviza_uj!$A$1:$K$62</definedName>
    <definedName name="_xlnm.Print_Area" localSheetId="38">'Egyéb köv-köt'!$A$1:$B$27</definedName>
    <definedName name="_xlnm.Print_Area" localSheetId="5">Ellenőr!$A$1:$C$17</definedName>
    <definedName name="_xlnm.Print_Area" localSheetId="31">Eredmény_kat!$A$1:$E$27</definedName>
    <definedName name="_xlnm.Print_Area" localSheetId="13">'Er-F_Egy'!$A$1:$G$42</definedName>
    <definedName name="_xlnm.Print_Area" localSheetId="8">'ER-Forg'!$A$1:$G$82</definedName>
    <definedName name="_xlnm.Print_Area" localSheetId="22">'Er-Jöv.'!$A$1:$G$50</definedName>
    <definedName name="_xlnm.Print_Area" localSheetId="12">'Er-Ö_Egy'!$A$1:$G$43</definedName>
    <definedName name="_xlnm.Print_Area" localSheetId="7">'ER-Összk'!$A$1:$G$86</definedName>
    <definedName name="_xlnm.Print_Area" localSheetId="32">Értékp_v!$A$1:$E$50</definedName>
    <definedName name="_xlnm.Print_Area" localSheetId="30">Hatidőn_túli!$A$1:$C$39</definedName>
    <definedName name="_xlnm.Print_Area" localSheetId="29">Jövedelem!$A$1:$H$36</definedName>
    <definedName name="_xlnm.Print_Area" localSheetId="3">'Kieg. mell., elemzések'!$A$1:$G$94</definedName>
    <definedName name="_xlnm.Print_Area" localSheetId="24">Költség_ráford!$A$1:$D$44</definedName>
    <definedName name="_xlnm.Print_Area" localSheetId="23">'Ktg-szerk.'!$A$1:$E$45</definedName>
    <definedName name="_xlnm.Print_Area" localSheetId="27">Létszám!$A$1:$G$52</definedName>
    <definedName name="_xlnm.Print_Area" localSheetId="11">Mérl_Egysz!$A$1:$G$49</definedName>
    <definedName name="_xlnm.Print_Area" localSheetId="10">MérlE_borító!$A$1:$W$45</definedName>
    <definedName name="_xlnm.Print_Area" localSheetId="6">Mérleg!$A$1:$G$178</definedName>
    <definedName name="_xlnm.Print_Area" localSheetId="34">Mérleg_v!$A$1:$F$32</definedName>
    <definedName name="_xlnm.Print_Area" localSheetId="25">Mutatók!$A$1:$L$37</definedName>
    <definedName name="_xlnm.Print_Area" localSheetId="19">PüI.!$A$1:$G$53</definedName>
    <definedName name="_xlnm.Print_Area" localSheetId="21">PüII.!$A$1:$J$38</definedName>
    <definedName name="_xlnm.Print_Area" localSheetId="33">Sajáttőke!$A$1:$I$26</definedName>
    <definedName name="_xlnm.Print_Area" localSheetId="17">'T.értékcs.'!$A$1:$E$51</definedName>
    <definedName name="_xlnm.Print_Area" localSheetId="26">TAO!$A$1:$B$43</definedName>
    <definedName name="_xlnm.Print_Area" localSheetId="14">Tárgyi!$A$1:$N$30</definedName>
    <definedName name="_xlnm.Print_Area" localSheetId="15">TárgyiBtto!$A$1:$F$51</definedName>
    <definedName name="_xlnm.Print_Area" localSheetId="16">Tárgyiécs!$A$1:$I$65</definedName>
    <definedName name="_xlnm.Print_Area" localSheetId="18">VagyonI.!$A$1:$F$223</definedName>
    <definedName name="_xlnm.Print_Area" localSheetId="20">VagyonII.!$A$1:$G$40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5" i="2" l="1"/>
  <c r="B206" i="2"/>
  <c r="B207" i="2"/>
  <c r="B208" i="2"/>
  <c r="B209" i="2"/>
  <c r="B210" i="2"/>
  <c r="B202" i="2"/>
  <c r="B203" i="2"/>
  <c r="B204" i="2"/>
  <c r="B198" i="2"/>
  <c r="B199" i="2"/>
  <c r="B200" i="2"/>
  <c r="B201" i="2"/>
  <c r="B192" i="2"/>
  <c r="B193" i="2"/>
  <c r="B194" i="2"/>
  <c r="B195" i="2"/>
  <c r="B196" i="2"/>
  <c r="B197" i="2"/>
  <c r="B188" i="2"/>
  <c r="B189" i="2"/>
  <c r="B190" i="2"/>
  <c r="B191" i="2"/>
  <c r="B185" i="2"/>
  <c r="B186" i="2"/>
  <c r="B187" i="2"/>
  <c r="B184" i="2"/>
  <c r="B182" i="2"/>
  <c r="B183" i="2"/>
  <c r="B179" i="2"/>
  <c r="B180" i="2"/>
  <c r="B181" i="2"/>
  <c r="B176" i="2"/>
  <c r="B177" i="2"/>
  <c r="B178" i="2"/>
  <c r="B174" i="2"/>
  <c r="B175" i="2"/>
  <c r="B171" i="2"/>
  <c r="B172" i="2"/>
  <c r="B173" i="2"/>
  <c r="B169" i="2"/>
  <c r="B170" i="2"/>
  <c r="B168" i="2"/>
  <c r="B164" i="2"/>
  <c r="B163" i="2"/>
  <c r="B162" i="2"/>
  <c r="B159" i="2"/>
  <c r="B160" i="2"/>
  <c r="B161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38" i="2"/>
  <c r="B134" i="2"/>
  <c r="B135" i="2"/>
  <c r="B136" i="2"/>
  <c r="B137" i="2"/>
  <c r="B130" i="2"/>
  <c r="B131" i="2"/>
  <c r="B132" i="2"/>
  <c r="B133" i="2"/>
  <c r="B125" i="2"/>
  <c r="B126" i="2"/>
  <c r="B127" i="2"/>
  <c r="B128" i="2"/>
  <c r="B129" i="2"/>
  <c r="B124" i="2"/>
  <c r="B122" i="2"/>
  <c r="B123" i="2"/>
  <c r="B120" i="2"/>
  <c r="B121" i="2"/>
  <c r="B118" i="2"/>
  <c r="B119" i="2"/>
  <c r="B117" i="2"/>
  <c r="B110" i="2"/>
  <c r="B111" i="2"/>
  <c r="B112" i="2"/>
  <c r="B113" i="2"/>
  <c r="B109" i="2"/>
  <c r="B99" i="2"/>
  <c r="B100" i="2"/>
  <c r="B101" i="2"/>
  <c r="B102" i="2"/>
  <c r="B103" i="2"/>
  <c r="B104" i="2"/>
  <c r="B105" i="2"/>
  <c r="B106" i="2"/>
  <c r="B107" i="2"/>
  <c r="B108" i="2"/>
  <c r="B97" i="2"/>
  <c r="B98" i="2"/>
  <c r="B96" i="2"/>
  <c r="B89" i="2"/>
  <c r="B90" i="2"/>
  <c r="B91" i="2"/>
  <c r="B92" i="2"/>
  <c r="B93" i="2"/>
  <c r="B94" i="2"/>
  <c r="B95" i="2"/>
  <c r="B88" i="2"/>
  <c r="B86" i="2"/>
  <c r="B87" i="2"/>
  <c r="B85" i="2"/>
  <c r="B81" i="2"/>
  <c r="B82" i="2"/>
  <c r="B83" i="2"/>
  <c r="B84" i="2"/>
  <c r="B80" i="2"/>
  <c r="B78" i="2"/>
  <c r="B79" i="2"/>
  <c r="B76" i="2"/>
  <c r="B77" i="2"/>
  <c r="B75" i="2"/>
  <c r="B74" i="2"/>
  <c r="B72" i="2"/>
  <c r="B73" i="2"/>
  <c r="B65" i="2"/>
  <c r="B66" i="2"/>
  <c r="B67" i="2"/>
  <c r="B68" i="2"/>
  <c r="B69" i="2"/>
  <c r="B70" i="2"/>
  <c r="B71" i="2"/>
  <c r="B64" i="2"/>
  <c r="B63" i="2"/>
  <c r="B60" i="2"/>
  <c r="B61" i="2"/>
  <c r="B62" i="2"/>
  <c r="B59" i="2"/>
  <c r="B57" i="2"/>
  <c r="B58" i="2"/>
  <c r="B56" i="2"/>
  <c r="B50" i="2"/>
  <c r="B51" i="2"/>
  <c r="B52" i="2"/>
  <c r="B53" i="2"/>
  <c r="B54" i="2"/>
  <c r="B55" i="2"/>
  <c r="B49" i="2"/>
  <c r="B41" i="2"/>
  <c r="B42" i="2"/>
  <c r="B43" i="2"/>
  <c r="B44" i="2"/>
  <c r="B45" i="2"/>
  <c r="B46" i="2"/>
  <c r="B47" i="2"/>
  <c r="B48" i="2"/>
  <c r="B40" i="2"/>
  <c r="B34" i="2"/>
  <c r="B35" i="2"/>
  <c r="B36" i="2"/>
  <c r="B37" i="2"/>
  <c r="B38" i="2"/>
  <c r="B39" i="2"/>
  <c r="B32" i="2"/>
  <c r="B33" i="2"/>
  <c r="B31" i="2"/>
  <c r="B20" i="2"/>
  <c r="B21" i="2"/>
  <c r="B22" i="2"/>
  <c r="B23" i="2"/>
  <c r="B24" i="2"/>
  <c r="B25" i="2"/>
  <c r="B26" i="2"/>
  <c r="B27" i="2"/>
  <c r="B28" i="2"/>
  <c r="B29" i="2"/>
  <c r="B30" i="2"/>
  <c r="B12" i="2"/>
  <c r="B13" i="2"/>
  <c r="B14" i="2"/>
  <c r="B15" i="2"/>
  <c r="B16" i="2"/>
  <c r="B17" i="2"/>
  <c r="B18" i="2"/>
  <c r="B19" i="2"/>
  <c r="B4" i="2"/>
  <c r="B5" i="2"/>
  <c r="B6" i="2"/>
  <c r="B7" i="2"/>
  <c r="B8" i="2"/>
  <c r="B9" i="2"/>
  <c r="B10" i="2"/>
  <c r="B11" i="2"/>
  <c r="B3" i="2"/>
  <c r="D209" i="2"/>
  <c r="D208" i="2"/>
  <c r="G25" i="14" l="1"/>
  <c r="F25" i="14"/>
  <c r="G24" i="14"/>
  <c r="F24" i="14"/>
  <c r="G26" i="13"/>
  <c r="F26" i="13"/>
  <c r="G25" i="13"/>
  <c r="F25" i="13"/>
  <c r="G19" i="13"/>
  <c r="F19" i="13"/>
  <c r="G18" i="13"/>
  <c r="F18" i="13"/>
  <c r="G15" i="13"/>
  <c r="F15" i="13"/>
  <c r="E19" i="13"/>
  <c r="E18" i="13"/>
  <c r="E15" i="13"/>
  <c r="E25" i="13"/>
  <c r="E26" i="13"/>
  <c r="G37" i="12"/>
  <c r="F37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E37" i="12"/>
  <c r="E35" i="12"/>
  <c r="E34" i="12"/>
  <c r="E33" i="12"/>
  <c r="E32" i="12"/>
  <c r="E30" i="12"/>
  <c r="G17" i="12"/>
  <c r="F17" i="12"/>
  <c r="E17" i="12"/>
  <c r="E20" i="2" l="1"/>
  <c r="G16" i="12" s="1"/>
  <c r="D20" i="2"/>
  <c r="F16" i="12" s="1"/>
  <c r="C20" i="2"/>
  <c r="E16" i="12" s="1"/>
  <c r="E122" i="2"/>
  <c r="G14" i="13" s="1"/>
  <c r="D122" i="2"/>
  <c r="F14" i="13" s="1"/>
  <c r="C122" i="2"/>
  <c r="E14" i="13" s="1"/>
  <c r="E75" i="2"/>
  <c r="G38" i="12" s="1"/>
  <c r="D75" i="2"/>
  <c r="F38" i="12" s="1"/>
  <c r="C75" i="2"/>
  <c r="E38" i="12" s="1"/>
  <c r="E31" i="12"/>
  <c r="D75" i="35" l="1"/>
  <c r="C75" i="35"/>
  <c r="D53" i="35"/>
  <c r="C53" i="35"/>
  <c r="F53" i="35" s="1"/>
  <c r="F13" i="23"/>
  <c r="D13" i="23"/>
  <c r="D196" i="19"/>
  <c r="B196" i="19"/>
  <c r="D84" i="19"/>
  <c r="B84" i="19"/>
  <c r="E85" i="2"/>
  <c r="G41" i="12" s="1"/>
  <c r="D85" i="2"/>
  <c r="F41" i="12" s="1"/>
  <c r="C85" i="2"/>
  <c r="E41" i="12" s="1"/>
  <c r="G78" i="8"/>
  <c r="B74" i="9"/>
  <c r="G74" i="9"/>
  <c r="F74" i="9"/>
  <c r="C209" i="2"/>
  <c r="F78" i="8"/>
  <c r="E78" i="8"/>
  <c r="B78" i="8"/>
  <c r="G154" i="7"/>
  <c r="F154" i="7"/>
  <c r="E154" i="7"/>
  <c r="B154" i="7"/>
  <c r="G41" i="7"/>
  <c r="F41" i="7"/>
  <c r="E41" i="7"/>
  <c r="B41" i="7"/>
  <c r="E74" i="9" l="1"/>
  <c r="E25" i="14"/>
  <c r="D29" i="35"/>
  <c r="E53" i="35"/>
  <c r="F75" i="35"/>
  <c r="E75" i="35"/>
  <c r="C29" i="35"/>
  <c r="D10" i="35" l="1"/>
  <c r="C10" i="35"/>
  <c r="A15" i="11"/>
  <c r="D36" i="41"/>
  <c r="D37" i="41"/>
  <c r="D38" i="41"/>
  <c r="D39" i="41"/>
  <c r="D40" i="41"/>
  <c r="D41" i="41"/>
  <c r="D42" i="41"/>
  <c r="D30" i="41"/>
  <c r="D31" i="41"/>
  <c r="D32" i="41"/>
  <c r="D33" i="41"/>
  <c r="D35" i="41"/>
  <c r="D29" i="41"/>
  <c r="D13" i="41"/>
  <c r="D14" i="41"/>
  <c r="D19" i="41"/>
  <c r="D27" i="41"/>
  <c r="C11" i="41"/>
  <c r="E26" i="41"/>
  <c r="D26" i="41" s="1"/>
  <c r="E23" i="41"/>
  <c r="D23" i="41" s="1"/>
  <c r="E21" i="41"/>
  <c r="D21" i="41" s="1"/>
  <c r="E20" i="41"/>
  <c r="D20" i="41" s="1"/>
  <c r="E17" i="41"/>
  <c r="D17" i="41" s="1"/>
  <c r="E16" i="41"/>
  <c r="D16" i="41" s="1"/>
  <c r="E34" i="41"/>
  <c r="E28" i="41"/>
  <c r="A15" i="5" l="1"/>
  <c r="A1" i="19"/>
  <c r="C49" i="41" l="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1" i="41"/>
  <c r="D9" i="41"/>
  <c r="C9" i="41"/>
  <c r="A9" i="41"/>
  <c r="B9" i="41"/>
  <c r="D8" i="41"/>
  <c r="B7" i="41"/>
  <c r="D34" i="41" l="1"/>
  <c r="C34" i="41"/>
  <c r="D28" i="41"/>
  <c r="C28" i="41"/>
  <c r="A48" i="41"/>
  <c r="A4" i="41"/>
  <c r="C43" i="41" l="1"/>
  <c r="C45" i="41" s="1"/>
  <c r="F9" i="36"/>
  <c r="F8" i="36"/>
  <c r="F7" i="36"/>
  <c r="F6" i="36"/>
  <c r="F5" i="36"/>
  <c r="F3" i="36"/>
  <c r="D35" i="20"/>
  <c r="C35" i="20"/>
  <c r="D33" i="20"/>
  <c r="C33" i="20"/>
  <c r="A2" i="39"/>
  <c r="A1" i="39"/>
  <c r="B9" i="38"/>
  <c r="A5" i="38"/>
  <c r="A4" i="38"/>
  <c r="A57" i="35"/>
  <c r="A1" i="35"/>
  <c r="A1" i="34"/>
  <c r="A1" i="33"/>
  <c r="A1" i="32"/>
  <c r="A1" i="31"/>
  <c r="A1" i="30"/>
  <c r="A1" i="29"/>
  <c r="A2" i="18"/>
  <c r="A1" i="18"/>
  <c r="A2" i="17"/>
  <c r="A1" i="17"/>
  <c r="A2" i="16"/>
  <c r="A1" i="16"/>
  <c r="A2" i="15"/>
  <c r="A1" i="15"/>
  <c r="I24" i="11"/>
  <c r="A12" i="11"/>
  <c r="L4" i="11"/>
  <c r="K4" i="11"/>
  <c r="J4" i="11"/>
  <c r="I4" i="11"/>
  <c r="H4" i="11"/>
  <c r="G4" i="11"/>
  <c r="E4" i="11"/>
  <c r="D4" i="11"/>
  <c r="B4" i="11"/>
  <c r="A4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A78" i="9"/>
  <c r="A32" i="9"/>
  <c r="A82" i="8"/>
  <c r="A37" i="8"/>
  <c r="A174" i="7"/>
  <c r="A129" i="7"/>
  <c r="A92" i="7"/>
  <c r="A43" i="7"/>
  <c r="B41" i="5"/>
  <c r="I24" i="5"/>
  <c r="A12" i="5"/>
  <c r="L4" i="5"/>
  <c r="K4" i="5"/>
  <c r="J4" i="5"/>
  <c r="I4" i="5"/>
  <c r="H4" i="5"/>
  <c r="G4" i="5"/>
  <c r="E4" i="5"/>
  <c r="D4" i="5"/>
  <c r="B4" i="5"/>
  <c r="A4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G25" i="17"/>
  <c r="G24" i="17"/>
  <c r="G23" i="17"/>
  <c r="G22" i="17"/>
  <c r="G21" i="17"/>
  <c r="G20" i="17"/>
  <c r="G19" i="17"/>
  <c r="G18" i="17"/>
  <c r="G16" i="17"/>
  <c r="G15" i="17"/>
  <c r="G14" i="17"/>
  <c r="G13" i="17"/>
  <c r="G12" i="17"/>
  <c r="G11" i="17"/>
  <c r="G10" i="17"/>
  <c r="G9" i="17"/>
  <c r="F25" i="17"/>
  <c r="F24" i="17"/>
  <c r="F23" i="17"/>
  <c r="F22" i="17"/>
  <c r="F21" i="17"/>
  <c r="F20" i="17"/>
  <c r="F19" i="17"/>
  <c r="F18" i="17"/>
  <c r="F16" i="17"/>
  <c r="F15" i="17"/>
  <c r="F14" i="17"/>
  <c r="F13" i="17"/>
  <c r="F12" i="17"/>
  <c r="F11" i="17"/>
  <c r="F10" i="17"/>
  <c r="F9" i="17"/>
  <c r="E25" i="17"/>
  <c r="E24" i="17"/>
  <c r="E23" i="17"/>
  <c r="E22" i="17"/>
  <c r="E21" i="17"/>
  <c r="E20" i="17"/>
  <c r="E19" i="17"/>
  <c r="E18" i="17"/>
  <c r="E16" i="17"/>
  <c r="E15" i="17"/>
  <c r="E14" i="17"/>
  <c r="E13" i="17"/>
  <c r="E12" i="17"/>
  <c r="E11" i="17"/>
  <c r="E10" i="17"/>
  <c r="E9" i="17"/>
  <c r="D25" i="17"/>
  <c r="D24" i="17"/>
  <c r="D23" i="17"/>
  <c r="D22" i="17"/>
  <c r="D21" i="17"/>
  <c r="D20" i="17"/>
  <c r="D19" i="17"/>
  <c r="D18" i="17"/>
  <c r="D16" i="17"/>
  <c r="D15" i="17"/>
  <c r="D14" i="17"/>
  <c r="D13" i="17"/>
  <c r="D12" i="17"/>
  <c r="D11" i="17"/>
  <c r="D10" i="17"/>
  <c r="D9" i="17"/>
  <c r="C25" i="17"/>
  <c r="C24" i="17"/>
  <c r="C23" i="17"/>
  <c r="C22" i="17"/>
  <c r="C21" i="17"/>
  <c r="C20" i="17"/>
  <c r="C19" i="17"/>
  <c r="C18" i="17"/>
  <c r="C16" i="17"/>
  <c r="C15" i="17"/>
  <c r="C14" i="17"/>
  <c r="C13" i="17"/>
  <c r="C12" i="17"/>
  <c r="C11" i="17"/>
  <c r="C10" i="17"/>
  <c r="C9" i="17"/>
  <c r="B25" i="17"/>
  <c r="B24" i="17"/>
  <c r="B23" i="17"/>
  <c r="B22" i="17"/>
  <c r="B21" i="17"/>
  <c r="B20" i="17"/>
  <c r="B19" i="17"/>
  <c r="B18" i="17"/>
  <c r="B16" i="17"/>
  <c r="B15" i="17"/>
  <c r="B14" i="17"/>
  <c r="B13" i="17"/>
  <c r="B12" i="17"/>
  <c r="B11" i="17"/>
  <c r="B10" i="17"/>
  <c r="B9" i="17"/>
  <c r="E24" i="16"/>
  <c r="E23" i="16"/>
  <c r="E22" i="16"/>
  <c r="E21" i="16"/>
  <c r="E20" i="16"/>
  <c r="E19" i="16"/>
  <c r="E18" i="16"/>
  <c r="E17" i="16"/>
  <c r="E15" i="16"/>
  <c r="E14" i="16"/>
  <c r="E13" i="16"/>
  <c r="E12" i="16"/>
  <c r="E11" i="16"/>
  <c r="E10" i="16"/>
  <c r="E9" i="16"/>
  <c r="E8" i="16"/>
  <c r="D24" i="16"/>
  <c r="D23" i="16"/>
  <c r="D22" i="16"/>
  <c r="D21" i="16"/>
  <c r="D20" i="16"/>
  <c r="D19" i="16"/>
  <c r="D18" i="16"/>
  <c r="D17" i="16"/>
  <c r="D15" i="16"/>
  <c r="D14" i="16"/>
  <c r="D13" i="16"/>
  <c r="D12" i="16"/>
  <c r="D11" i="16"/>
  <c r="D10" i="16"/>
  <c r="D9" i="16"/>
  <c r="D8" i="16"/>
  <c r="C24" i="16"/>
  <c r="C23" i="16"/>
  <c r="C22" i="16"/>
  <c r="C21" i="16"/>
  <c r="C20" i="16"/>
  <c r="C19" i="16"/>
  <c r="C18" i="16"/>
  <c r="C17" i="16"/>
  <c r="C15" i="16"/>
  <c r="C14" i="16"/>
  <c r="C13" i="16"/>
  <c r="C12" i="16"/>
  <c r="C11" i="16"/>
  <c r="C10" i="16"/>
  <c r="C9" i="16"/>
  <c r="C8" i="16"/>
  <c r="B24" i="16"/>
  <c r="B23" i="16"/>
  <c r="F23" i="16" s="1"/>
  <c r="B22" i="16"/>
  <c r="B21" i="16"/>
  <c r="B20" i="16"/>
  <c r="B19" i="16"/>
  <c r="B18" i="16"/>
  <c r="B17" i="16"/>
  <c r="B15" i="16"/>
  <c r="B14" i="16"/>
  <c r="B13" i="16"/>
  <c r="B12" i="16"/>
  <c r="B11" i="16"/>
  <c r="B10" i="16"/>
  <c r="F10" i="16" s="1"/>
  <c r="B9" i="16"/>
  <c r="B8" i="16"/>
  <c r="F8" i="16" s="1"/>
  <c r="F23" i="9"/>
  <c r="F22" i="9"/>
  <c r="F21" i="9"/>
  <c r="F16" i="9"/>
  <c r="F77" i="8"/>
  <c r="F73" i="8"/>
  <c r="F72" i="8"/>
  <c r="F71" i="8"/>
  <c r="F70" i="8"/>
  <c r="F69" i="8"/>
  <c r="F68" i="8"/>
  <c r="F67" i="8"/>
  <c r="F66" i="8"/>
  <c r="F65" i="8"/>
  <c r="F63" i="8"/>
  <c r="F62" i="8"/>
  <c r="F61" i="8"/>
  <c r="F60" i="8"/>
  <c r="F59" i="8"/>
  <c r="F58" i="8"/>
  <c r="F57" i="8"/>
  <c r="F56" i="8"/>
  <c r="F55" i="8"/>
  <c r="F54" i="8"/>
  <c r="F33" i="8"/>
  <c r="F32" i="8"/>
  <c r="F31" i="8"/>
  <c r="F29" i="8"/>
  <c r="F28" i="8"/>
  <c r="F27" i="8"/>
  <c r="F25" i="8"/>
  <c r="F24" i="8"/>
  <c r="F23" i="8"/>
  <c r="F22" i="8"/>
  <c r="F21" i="8"/>
  <c r="F20" i="8"/>
  <c r="F19" i="8"/>
  <c r="F17" i="8"/>
  <c r="F16" i="8"/>
  <c r="F14" i="8"/>
  <c r="F13" i="8"/>
  <c r="F171" i="7"/>
  <c r="F170" i="7"/>
  <c r="F169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3" i="7"/>
  <c r="F152" i="7"/>
  <c r="F151" i="7"/>
  <c r="F150" i="7"/>
  <c r="F149" i="7"/>
  <c r="F148" i="7"/>
  <c r="F147" i="7"/>
  <c r="F146" i="7"/>
  <c r="F145" i="7"/>
  <c r="F127" i="7"/>
  <c r="F126" i="7"/>
  <c r="F125" i="7"/>
  <c r="F124" i="7"/>
  <c r="F121" i="7"/>
  <c r="F120" i="7"/>
  <c r="F119" i="7"/>
  <c r="F117" i="7"/>
  <c r="F116" i="7"/>
  <c r="F115" i="7"/>
  <c r="F113" i="7"/>
  <c r="F112" i="7"/>
  <c r="F111" i="7"/>
  <c r="F110" i="7"/>
  <c r="F109" i="7"/>
  <c r="F108" i="7"/>
  <c r="F89" i="7"/>
  <c r="F88" i="7"/>
  <c r="F87" i="7"/>
  <c r="F85" i="7"/>
  <c r="F84" i="7"/>
  <c r="F82" i="7"/>
  <c r="F81" i="7"/>
  <c r="F80" i="7"/>
  <c r="F79" i="7"/>
  <c r="F78" i="7"/>
  <c r="F77" i="7"/>
  <c r="F75" i="7"/>
  <c r="F74" i="7"/>
  <c r="F73" i="7"/>
  <c r="F72" i="7"/>
  <c r="F71" i="7"/>
  <c r="F70" i="7"/>
  <c r="F69" i="7"/>
  <c r="F68" i="7"/>
  <c r="F66" i="7"/>
  <c r="F65" i="7"/>
  <c r="F64" i="7"/>
  <c r="F63" i="7"/>
  <c r="F62" i="7"/>
  <c r="F61" i="7"/>
  <c r="F40" i="7"/>
  <c r="F39" i="7"/>
  <c r="F38" i="7"/>
  <c r="F37" i="7"/>
  <c r="F36" i="7"/>
  <c r="F35" i="7"/>
  <c r="F34" i="7"/>
  <c r="F33" i="7"/>
  <c r="F32" i="7"/>
  <c r="F31" i="7"/>
  <c r="F29" i="7"/>
  <c r="F28" i="7"/>
  <c r="F27" i="7"/>
  <c r="F26" i="7"/>
  <c r="F25" i="7"/>
  <c r="F24" i="7"/>
  <c r="F23" i="7"/>
  <c r="F21" i="7"/>
  <c r="F20" i="7"/>
  <c r="F19" i="7"/>
  <c r="F18" i="7"/>
  <c r="F17" i="7"/>
  <c r="F16" i="7"/>
  <c r="F15" i="7"/>
  <c r="B20" i="38"/>
  <c r="D11" i="32"/>
  <c r="C19" i="25"/>
  <c r="C18" i="25"/>
  <c r="C16" i="25"/>
  <c r="C15" i="25"/>
  <c r="C14" i="25"/>
  <c r="C12" i="25"/>
  <c r="C11" i="25"/>
  <c r="C10" i="25"/>
  <c r="C9" i="25"/>
  <c r="C8" i="25"/>
  <c r="D26" i="24"/>
  <c r="D25" i="24"/>
  <c r="D23" i="24"/>
  <c r="D22" i="24"/>
  <c r="D21" i="24"/>
  <c r="D19" i="24"/>
  <c r="D18" i="24"/>
  <c r="D17" i="24"/>
  <c r="D16" i="24"/>
  <c r="D15" i="24"/>
  <c r="D13" i="24"/>
  <c r="D11" i="24"/>
  <c r="D10" i="24"/>
  <c r="F12" i="23"/>
  <c r="J21" i="22"/>
  <c r="J20" i="22"/>
  <c r="J19" i="22"/>
  <c r="D19" i="22"/>
  <c r="J18" i="22"/>
  <c r="D18" i="22"/>
  <c r="J13" i="22"/>
  <c r="D13" i="22"/>
  <c r="J12" i="22"/>
  <c r="D12" i="22"/>
  <c r="J7" i="22"/>
  <c r="D52" i="35"/>
  <c r="D46" i="35"/>
  <c r="D45" i="35"/>
  <c r="D42" i="35"/>
  <c r="D25" i="35"/>
  <c r="D23" i="35"/>
  <c r="D22" i="35"/>
  <c r="D21" i="35"/>
  <c r="D20" i="35"/>
  <c r="D19" i="35"/>
  <c r="G23" i="9"/>
  <c r="G22" i="9"/>
  <c r="G21" i="9"/>
  <c r="G16" i="9"/>
  <c r="G77" i="8"/>
  <c r="G73" i="8"/>
  <c r="G72" i="8"/>
  <c r="G71" i="8"/>
  <c r="G70" i="8"/>
  <c r="G69" i="8"/>
  <c r="G68" i="8"/>
  <c r="G67" i="8"/>
  <c r="G66" i="8"/>
  <c r="G65" i="8"/>
  <c r="G63" i="8"/>
  <c r="G62" i="8"/>
  <c r="G61" i="8"/>
  <c r="G60" i="8"/>
  <c r="G59" i="8"/>
  <c r="G58" i="8"/>
  <c r="G57" i="8"/>
  <c r="G56" i="8"/>
  <c r="G55" i="8"/>
  <c r="G54" i="8"/>
  <c r="G33" i="8"/>
  <c r="G32" i="8"/>
  <c r="G31" i="8"/>
  <c r="G29" i="8"/>
  <c r="G28" i="8"/>
  <c r="G27" i="8"/>
  <c r="G25" i="8"/>
  <c r="G24" i="8"/>
  <c r="G23" i="8"/>
  <c r="G22" i="8"/>
  <c r="G21" i="8"/>
  <c r="G20" i="8"/>
  <c r="G19" i="8"/>
  <c r="G17" i="8"/>
  <c r="G16" i="8"/>
  <c r="G14" i="8"/>
  <c r="G13" i="8"/>
  <c r="G171" i="7"/>
  <c r="G170" i="7"/>
  <c r="G169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3" i="7"/>
  <c r="G152" i="7"/>
  <c r="G151" i="7"/>
  <c r="G150" i="7"/>
  <c r="G149" i="7"/>
  <c r="G148" i="7"/>
  <c r="G147" i="7"/>
  <c r="G146" i="7"/>
  <c r="G145" i="7"/>
  <c r="G127" i="7"/>
  <c r="G126" i="7"/>
  <c r="G125" i="7"/>
  <c r="G124" i="7"/>
  <c r="G121" i="7"/>
  <c r="G120" i="7"/>
  <c r="G119" i="7"/>
  <c r="G117" i="7"/>
  <c r="G116" i="7"/>
  <c r="G115" i="7"/>
  <c r="G113" i="7"/>
  <c r="G112" i="7"/>
  <c r="G111" i="7"/>
  <c r="G110" i="7"/>
  <c r="G109" i="7"/>
  <c r="G108" i="7"/>
  <c r="G89" i="7"/>
  <c r="G88" i="7"/>
  <c r="G87" i="7"/>
  <c r="G85" i="7"/>
  <c r="G84" i="7"/>
  <c r="G82" i="7"/>
  <c r="G81" i="7"/>
  <c r="G80" i="7"/>
  <c r="G79" i="7"/>
  <c r="G78" i="7"/>
  <c r="G77" i="7"/>
  <c r="G75" i="7"/>
  <c r="G74" i="7"/>
  <c r="G73" i="7"/>
  <c r="G72" i="7"/>
  <c r="G71" i="7"/>
  <c r="G70" i="7"/>
  <c r="G69" i="7"/>
  <c r="G68" i="7"/>
  <c r="G66" i="7"/>
  <c r="G65" i="7"/>
  <c r="G64" i="7"/>
  <c r="G63" i="7"/>
  <c r="G62" i="7"/>
  <c r="G61" i="7"/>
  <c r="G40" i="7"/>
  <c r="G39" i="7"/>
  <c r="G38" i="7"/>
  <c r="G37" i="7"/>
  <c r="G36" i="7"/>
  <c r="G35" i="7"/>
  <c r="G34" i="7"/>
  <c r="G33" i="7"/>
  <c r="G32" i="7"/>
  <c r="G31" i="7"/>
  <c r="G29" i="7"/>
  <c r="G28" i="7"/>
  <c r="G27" i="7"/>
  <c r="G26" i="7"/>
  <c r="G25" i="7"/>
  <c r="G24" i="7"/>
  <c r="G23" i="7"/>
  <c r="G21" i="7"/>
  <c r="G20" i="7"/>
  <c r="G19" i="7"/>
  <c r="G18" i="7"/>
  <c r="G17" i="7"/>
  <c r="G16" i="7"/>
  <c r="G15" i="7"/>
  <c r="C11" i="6"/>
  <c r="C9" i="6"/>
  <c r="B11" i="32"/>
  <c r="B19" i="25"/>
  <c r="B18" i="25"/>
  <c r="B16" i="25"/>
  <c r="B15" i="25"/>
  <c r="B14" i="25"/>
  <c r="B12" i="25"/>
  <c r="B11" i="25"/>
  <c r="D11" i="25" s="1"/>
  <c r="B10" i="25"/>
  <c r="D10" i="25" s="1"/>
  <c r="B9" i="25"/>
  <c r="D9" i="25" s="1"/>
  <c r="B8" i="25"/>
  <c r="B26" i="24"/>
  <c r="B25" i="24"/>
  <c r="B23" i="24"/>
  <c r="B22" i="24"/>
  <c r="B21" i="24"/>
  <c r="B19" i="24"/>
  <c r="B18" i="24"/>
  <c r="B17" i="24"/>
  <c r="B16" i="24"/>
  <c r="B15" i="24"/>
  <c r="B13" i="24"/>
  <c r="B11" i="24"/>
  <c r="B10" i="24"/>
  <c r="D12" i="23"/>
  <c r="I21" i="22"/>
  <c r="I20" i="22"/>
  <c r="I19" i="22"/>
  <c r="C19" i="22"/>
  <c r="I18" i="22"/>
  <c r="C18" i="22"/>
  <c r="I13" i="22"/>
  <c r="C13" i="22"/>
  <c r="I12" i="22"/>
  <c r="C12" i="22"/>
  <c r="I7" i="22"/>
  <c r="D35" i="22" s="1"/>
  <c r="C52" i="35"/>
  <c r="C46" i="35"/>
  <c r="C45" i="35"/>
  <c r="C42" i="35"/>
  <c r="C25" i="35"/>
  <c r="C23" i="35"/>
  <c r="C22" i="35"/>
  <c r="C21" i="35"/>
  <c r="C20" i="35"/>
  <c r="F20" i="35" s="1"/>
  <c r="C19" i="35"/>
  <c r="E23" i="9"/>
  <c r="E21" i="9"/>
  <c r="E16" i="9"/>
  <c r="E77" i="8"/>
  <c r="E73" i="8"/>
  <c r="E72" i="8"/>
  <c r="E71" i="8"/>
  <c r="E70" i="8"/>
  <c r="E69" i="8"/>
  <c r="E68" i="8"/>
  <c r="E67" i="8"/>
  <c r="E66" i="8"/>
  <c r="E65" i="8"/>
  <c r="E63" i="8"/>
  <c r="E62" i="8"/>
  <c r="E61" i="8"/>
  <c r="E60" i="8"/>
  <c r="E59" i="8"/>
  <c r="E58" i="8"/>
  <c r="E57" i="8"/>
  <c r="E56" i="8"/>
  <c r="E55" i="8"/>
  <c r="E54" i="8"/>
  <c r="E33" i="8"/>
  <c r="E32" i="8"/>
  <c r="E31" i="8"/>
  <c r="E29" i="8"/>
  <c r="E28" i="8"/>
  <c r="E27" i="8"/>
  <c r="E25" i="8"/>
  <c r="E24" i="8"/>
  <c r="E23" i="8"/>
  <c r="E22" i="8"/>
  <c r="E21" i="8"/>
  <c r="E20" i="8"/>
  <c r="E19" i="8"/>
  <c r="E17" i="8"/>
  <c r="E16" i="8"/>
  <c r="E14" i="8"/>
  <c r="E13" i="8"/>
  <c r="E171" i="7"/>
  <c r="E170" i="7"/>
  <c r="E169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3" i="7"/>
  <c r="E152" i="7"/>
  <c r="E151" i="7"/>
  <c r="E150" i="7"/>
  <c r="E149" i="7"/>
  <c r="E148" i="7"/>
  <c r="E147" i="7"/>
  <c r="E146" i="7"/>
  <c r="E145" i="7"/>
  <c r="E127" i="7"/>
  <c r="E126" i="7"/>
  <c r="E125" i="7"/>
  <c r="E124" i="7"/>
  <c r="E121" i="7"/>
  <c r="E120" i="7"/>
  <c r="E119" i="7"/>
  <c r="E117" i="7"/>
  <c r="E116" i="7"/>
  <c r="E115" i="7"/>
  <c r="E113" i="7"/>
  <c r="E112" i="7"/>
  <c r="E111" i="7"/>
  <c r="E110" i="7"/>
  <c r="E109" i="7"/>
  <c r="E108" i="7"/>
  <c r="E89" i="7"/>
  <c r="E88" i="7"/>
  <c r="E87" i="7"/>
  <c r="E85" i="7"/>
  <c r="E84" i="7"/>
  <c r="E82" i="7"/>
  <c r="E81" i="7"/>
  <c r="E80" i="7"/>
  <c r="E79" i="7"/>
  <c r="E78" i="7"/>
  <c r="E77" i="7"/>
  <c r="E75" i="7"/>
  <c r="E74" i="7"/>
  <c r="E73" i="7"/>
  <c r="E72" i="7"/>
  <c r="E71" i="7"/>
  <c r="E70" i="7"/>
  <c r="E69" i="7"/>
  <c r="E68" i="7"/>
  <c r="E66" i="7"/>
  <c r="E65" i="7"/>
  <c r="E64" i="7"/>
  <c r="E63" i="7"/>
  <c r="E62" i="7"/>
  <c r="E61" i="7"/>
  <c r="E40" i="7"/>
  <c r="E39" i="7"/>
  <c r="E38" i="7"/>
  <c r="E37" i="7"/>
  <c r="E36" i="7"/>
  <c r="E35" i="7"/>
  <c r="E34" i="7"/>
  <c r="E33" i="7"/>
  <c r="E32" i="7"/>
  <c r="E31" i="7"/>
  <c r="E29" i="7"/>
  <c r="E28" i="7"/>
  <c r="E27" i="7"/>
  <c r="E26" i="7"/>
  <c r="E25" i="7"/>
  <c r="E24" i="7"/>
  <c r="E23" i="7"/>
  <c r="E21" i="7"/>
  <c r="E20" i="7"/>
  <c r="E19" i="7"/>
  <c r="E18" i="7"/>
  <c r="E17" i="7"/>
  <c r="E16" i="7"/>
  <c r="E15" i="7"/>
  <c r="B9" i="6"/>
  <c r="D51" i="20"/>
  <c r="D49" i="20"/>
  <c r="D47" i="20"/>
  <c r="D32" i="20"/>
  <c r="D31" i="20"/>
  <c r="C51" i="20"/>
  <c r="C49" i="20"/>
  <c r="C47" i="20"/>
  <c r="C32" i="20"/>
  <c r="C31" i="20"/>
  <c r="B37" i="19"/>
  <c r="B35" i="19"/>
  <c r="B34" i="19"/>
  <c r="B33" i="19"/>
  <c r="F33" i="19" s="1"/>
  <c r="B32" i="19"/>
  <c r="F32" i="19" s="1"/>
  <c r="B31" i="19"/>
  <c r="B83" i="19"/>
  <c r="F83" i="19" s="1"/>
  <c r="B82" i="19"/>
  <c r="F82" i="19" s="1"/>
  <c r="B81" i="19"/>
  <c r="F81" i="19" s="1"/>
  <c r="B80" i="19"/>
  <c r="F80" i="19" s="1"/>
  <c r="B79" i="19"/>
  <c r="F79" i="19" s="1"/>
  <c r="B78" i="19"/>
  <c r="B77" i="19"/>
  <c r="F77" i="19" s="1"/>
  <c r="B76" i="19"/>
  <c r="F76" i="19" s="1"/>
  <c r="B75" i="19"/>
  <c r="F75" i="19" s="1"/>
  <c r="B74" i="19"/>
  <c r="B72" i="19"/>
  <c r="F72" i="19" s="1"/>
  <c r="B71" i="19"/>
  <c r="B70" i="19"/>
  <c r="F70" i="19" s="1"/>
  <c r="B69" i="19"/>
  <c r="F69" i="19" s="1"/>
  <c r="B68" i="19"/>
  <c r="B67" i="19"/>
  <c r="B66" i="19"/>
  <c r="B64" i="19"/>
  <c r="F64" i="19" s="1"/>
  <c r="B63" i="19"/>
  <c r="F63" i="19" s="1"/>
  <c r="B62" i="19"/>
  <c r="F62" i="19" s="1"/>
  <c r="B61" i="19"/>
  <c r="F61" i="19" s="1"/>
  <c r="B60" i="19"/>
  <c r="B59" i="19"/>
  <c r="F59" i="19" s="1"/>
  <c r="B58" i="19"/>
  <c r="B123" i="19"/>
  <c r="B122" i="19"/>
  <c r="B120" i="19"/>
  <c r="F120" i="19" s="1"/>
  <c r="B119" i="19"/>
  <c r="F119" i="19" s="1"/>
  <c r="B118" i="19"/>
  <c r="B117" i="19"/>
  <c r="F117" i="19" s="1"/>
  <c r="B116" i="19"/>
  <c r="F116" i="19" s="1"/>
  <c r="B115" i="19"/>
  <c r="F115" i="19" s="1"/>
  <c r="B113" i="19"/>
  <c r="F113" i="19" s="1"/>
  <c r="B112" i="19"/>
  <c r="F112" i="19" s="1"/>
  <c r="B111" i="19"/>
  <c r="B110" i="19"/>
  <c r="B109" i="19"/>
  <c r="F109" i="19" s="1"/>
  <c r="B108" i="19"/>
  <c r="F108" i="19" s="1"/>
  <c r="B107" i="19"/>
  <c r="B106" i="19"/>
  <c r="B104" i="19"/>
  <c r="F104" i="19" s="1"/>
  <c r="B103" i="19"/>
  <c r="B102" i="19"/>
  <c r="B101" i="19"/>
  <c r="F101" i="19" s="1"/>
  <c r="B100" i="19"/>
  <c r="F100" i="19" s="1"/>
  <c r="B99" i="19"/>
  <c r="B136" i="19"/>
  <c r="F136" i="19" s="1"/>
  <c r="B135" i="19"/>
  <c r="B134" i="19"/>
  <c r="B154" i="19"/>
  <c r="B152" i="19"/>
  <c r="B151" i="19"/>
  <c r="B150" i="19"/>
  <c r="F150" i="19" s="1"/>
  <c r="B149" i="19"/>
  <c r="F149" i="19" s="1"/>
  <c r="B148" i="19"/>
  <c r="B147" i="19"/>
  <c r="B167" i="19"/>
  <c r="B166" i="19"/>
  <c r="B165" i="19"/>
  <c r="B209" i="19"/>
  <c r="F209" i="19" s="1"/>
  <c r="B208" i="19"/>
  <c r="F208" i="19" s="1"/>
  <c r="B207" i="19"/>
  <c r="B206" i="19"/>
  <c r="F206" i="19" s="1"/>
  <c r="B205" i="19"/>
  <c r="F205" i="19" s="1"/>
  <c r="B204" i="19"/>
  <c r="B203" i="19"/>
  <c r="F203" i="19" s="1"/>
  <c r="B202" i="19"/>
  <c r="B201" i="19"/>
  <c r="F201" i="19" s="1"/>
  <c r="B200" i="19"/>
  <c r="B199" i="19"/>
  <c r="F199" i="19" s="1"/>
  <c r="B198" i="19"/>
  <c r="F198" i="19" s="1"/>
  <c r="B195" i="19"/>
  <c r="B194" i="19"/>
  <c r="F194" i="19" s="1"/>
  <c r="B193" i="19"/>
  <c r="F193" i="19" s="1"/>
  <c r="B192" i="19"/>
  <c r="F192" i="19" s="1"/>
  <c r="B191" i="19"/>
  <c r="B190" i="19"/>
  <c r="F190" i="19" s="1"/>
  <c r="B189" i="19"/>
  <c r="F189" i="19" s="1"/>
  <c r="B188" i="19"/>
  <c r="F188" i="19" s="1"/>
  <c r="B187" i="19"/>
  <c r="F187" i="19" s="1"/>
  <c r="B185" i="19"/>
  <c r="F185" i="19" s="1"/>
  <c r="B184" i="19"/>
  <c r="F184" i="19" s="1"/>
  <c r="B183" i="19"/>
  <c r="F183" i="19" s="1"/>
  <c r="B182" i="19"/>
  <c r="F182" i="19" s="1"/>
  <c r="B222" i="19"/>
  <c r="B221" i="19"/>
  <c r="B220" i="19"/>
  <c r="F220" i="19" s="1"/>
  <c r="D222" i="19"/>
  <c r="D221" i="19"/>
  <c r="D22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5" i="19"/>
  <c r="D194" i="19"/>
  <c r="D193" i="19"/>
  <c r="D192" i="19"/>
  <c r="D191" i="19"/>
  <c r="D190" i="19"/>
  <c r="D189" i="19"/>
  <c r="D188" i="19"/>
  <c r="D187" i="19"/>
  <c r="D185" i="19"/>
  <c r="D184" i="19"/>
  <c r="D183" i="19"/>
  <c r="D182" i="19"/>
  <c r="D167" i="19"/>
  <c r="D166" i="19"/>
  <c r="D165" i="19"/>
  <c r="D154" i="19"/>
  <c r="D152" i="19"/>
  <c r="D151" i="19"/>
  <c r="D150" i="19"/>
  <c r="D149" i="19"/>
  <c r="D148" i="19"/>
  <c r="D147" i="19"/>
  <c r="D136" i="19"/>
  <c r="D135" i="19"/>
  <c r="D134" i="19"/>
  <c r="D123" i="19"/>
  <c r="D122" i="19"/>
  <c r="D120" i="19"/>
  <c r="D119" i="19"/>
  <c r="D118" i="19"/>
  <c r="D117" i="19"/>
  <c r="D116" i="19"/>
  <c r="D115" i="19"/>
  <c r="D113" i="19"/>
  <c r="D112" i="19"/>
  <c r="D111" i="19"/>
  <c r="D110" i="19"/>
  <c r="D109" i="19"/>
  <c r="D108" i="19"/>
  <c r="D107" i="19"/>
  <c r="D106" i="19"/>
  <c r="D104" i="19"/>
  <c r="D103" i="19"/>
  <c r="D102" i="19"/>
  <c r="D101" i="19"/>
  <c r="D100" i="19"/>
  <c r="D99" i="19"/>
  <c r="D83" i="19"/>
  <c r="D82" i="19"/>
  <c r="D81" i="19"/>
  <c r="D80" i="19"/>
  <c r="D79" i="19"/>
  <c r="D78" i="19"/>
  <c r="D77" i="19"/>
  <c r="D76" i="19"/>
  <c r="D75" i="19"/>
  <c r="D74" i="19"/>
  <c r="D72" i="19"/>
  <c r="D71" i="19"/>
  <c r="D70" i="19"/>
  <c r="D69" i="19"/>
  <c r="D68" i="19"/>
  <c r="D67" i="19"/>
  <c r="D66" i="19"/>
  <c r="D64" i="19"/>
  <c r="D63" i="19"/>
  <c r="D62" i="19"/>
  <c r="D61" i="19"/>
  <c r="D60" i="19"/>
  <c r="D59" i="19"/>
  <c r="D58" i="19"/>
  <c r="D37" i="19"/>
  <c r="D35" i="19"/>
  <c r="D34" i="19"/>
  <c r="D33" i="19"/>
  <c r="D32" i="19"/>
  <c r="D31" i="19"/>
  <c r="C4" i="2"/>
  <c r="D4" i="2"/>
  <c r="E4" i="2"/>
  <c r="C12" i="2"/>
  <c r="E15" i="12" s="1"/>
  <c r="D12" i="2"/>
  <c r="F15" i="12" s="1"/>
  <c r="E12" i="2"/>
  <c r="G15" i="12" s="1"/>
  <c r="C30" i="22"/>
  <c r="C33" i="2"/>
  <c r="D33" i="2"/>
  <c r="F19" i="12" s="1"/>
  <c r="E33" i="2"/>
  <c r="G19" i="12" s="1"/>
  <c r="C40" i="2"/>
  <c r="E20" i="12" s="1"/>
  <c r="D40" i="2"/>
  <c r="F20" i="12" s="1"/>
  <c r="E40" i="2"/>
  <c r="G20" i="12" s="1"/>
  <c r="C49" i="2"/>
  <c r="E21" i="12" s="1"/>
  <c r="D49" i="2"/>
  <c r="F21" i="12" s="1"/>
  <c r="E49" i="2"/>
  <c r="G21" i="12" s="1"/>
  <c r="C56" i="2"/>
  <c r="E22" i="12" s="1"/>
  <c r="D56" i="2"/>
  <c r="F22" i="12" s="1"/>
  <c r="E56" i="2"/>
  <c r="G22" i="12" s="1"/>
  <c r="C59" i="2"/>
  <c r="E23" i="12" s="1"/>
  <c r="D59" i="2"/>
  <c r="F23" i="12" s="1"/>
  <c r="E59" i="2"/>
  <c r="G23" i="12" s="1"/>
  <c r="C71" i="2"/>
  <c r="D71" i="2"/>
  <c r="E71" i="2"/>
  <c r="C80" i="2"/>
  <c r="E40" i="12" s="1"/>
  <c r="D80" i="2"/>
  <c r="F40" i="12" s="1"/>
  <c r="E80" i="2"/>
  <c r="G40" i="12" s="1"/>
  <c r="E144" i="7"/>
  <c r="D21" i="21"/>
  <c r="C96" i="2"/>
  <c r="E42" i="12" s="1"/>
  <c r="D96" i="2"/>
  <c r="F42" i="12" s="1"/>
  <c r="E96" i="2"/>
  <c r="G42" i="12" s="1"/>
  <c r="C109" i="2"/>
  <c r="E43" i="12" s="1"/>
  <c r="D109" i="2"/>
  <c r="F43" i="12" s="1"/>
  <c r="E109" i="2"/>
  <c r="G43" i="12" s="1"/>
  <c r="C119" i="2"/>
  <c r="D119" i="2"/>
  <c r="E119" i="2"/>
  <c r="G13" i="13" s="1"/>
  <c r="C130" i="2"/>
  <c r="D130" i="2"/>
  <c r="F16" i="13" s="1"/>
  <c r="E130" i="2"/>
  <c r="C134" i="2"/>
  <c r="D134" i="2"/>
  <c r="F17" i="13" s="1"/>
  <c r="E134" i="2"/>
  <c r="G17" i="13" s="1"/>
  <c r="C149" i="2"/>
  <c r="E21" i="13" s="1"/>
  <c r="D149" i="2"/>
  <c r="F21" i="13" s="1"/>
  <c r="E149" i="2"/>
  <c r="G21" i="13" s="1"/>
  <c r="C159" i="2"/>
  <c r="E22" i="13" s="1"/>
  <c r="D159" i="2"/>
  <c r="F22" i="13" s="1"/>
  <c r="E159" i="2"/>
  <c r="C168" i="2"/>
  <c r="E13" i="9" s="1"/>
  <c r="D168" i="2"/>
  <c r="F13" i="9" s="1"/>
  <c r="E168" i="2"/>
  <c r="G13" i="9" s="1"/>
  <c r="C169" i="2"/>
  <c r="E14" i="9" s="1"/>
  <c r="D169" i="2"/>
  <c r="F14" i="9" s="1"/>
  <c r="E169" i="2"/>
  <c r="G14" i="9" s="1"/>
  <c r="C172" i="2"/>
  <c r="E17" i="9" s="1"/>
  <c r="D172" i="2"/>
  <c r="E172" i="2"/>
  <c r="C173" i="2"/>
  <c r="E18" i="9" s="1"/>
  <c r="D173" i="2"/>
  <c r="F18" i="9" s="1"/>
  <c r="E173" i="2"/>
  <c r="G18" i="9" s="1"/>
  <c r="D179" i="2"/>
  <c r="F16" i="14" s="1"/>
  <c r="E179" i="2"/>
  <c r="G16" i="14" s="1"/>
  <c r="C180" i="2"/>
  <c r="E17" i="14" s="1"/>
  <c r="D180" i="2"/>
  <c r="F17" i="14" s="1"/>
  <c r="E180" i="2"/>
  <c r="G17" i="14" s="1"/>
  <c r="C181" i="2"/>
  <c r="E26" i="9" s="1"/>
  <c r="D181" i="2"/>
  <c r="F26" i="9" s="1"/>
  <c r="E181" i="2"/>
  <c r="G26" i="9" s="1"/>
  <c r="C182" i="2"/>
  <c r="D182" i="2"/>
  <c r="F18" i="14" s="1"/>
  <c r="E182" i="2"/>
  <c r="G18" i="14" s="1"/>
  <c r="C183" i="2"/>
  <c r="E28" i="9" s="1"/>
  <c r="D183" i="2"/>
  <c r="F28" i="9" s="1"/>
  <c r="E183" i="2"/>
  <c r="G28" i="9" s="1"/>
  <c r="C185" i="2"/>
  <c r="D185" i="2"/>
  <c r="F50" i="9" s="1"/>
  <c r="E185" i="2"/>
  <c r="G50" i="9" s="1"/>
  <c r="C186" i="2"/>
  <c r="E51" i="9" s="1"/>
  <c r="D186" i="2"/>
  <c r="F51" i="9" s="1"/>
  <c r="E186" i="2"/>
  <c r="G51" i="9" s="1"/>
  <c r="C187" i="2"/>
  <c r="E52" i="9" s="1"/>
  <c r="D187" i="2"/>
  <c r="F52" i="9" s="1"/>
  <c r="E187" i="2"/>
  <c r="G52" i="9" s="1"/>
  <c r="C188" i="2"/>
  <c r="E53" i="9" s="1"/>
  <c r="D188" i="2"/>
  <c r="F53" i="9" s="1"/>
  <c r="E188" i="2"/>
  <c r="G53" i="9" s="1"/>
  <c r="C189" i="2"/>
  <c r="D189" i="2"/>
  <c r="F54" i="9" s="1"/>
  <c r="E189" i="2"/>
  <c r="G54" i="9" s="1"/>
  <c r="C190" i="2"/>
  <c r="E55" i="9" s="1"/>
  <c r="D190" i="2"/>
  <c r="F55" i="9" s="1"/>
  <c r="E190" i="2"/>
  <c r="G55" i="9" s="1"/>
  <c r="C191" i="2"/>
  <c r="E56" i="9" s="1"/>
  <c r="D191" i="2"/>
  <c r="F56" i="9" s="1"/>
  <c r="E191" i="2"/>
  <c r="G56" i="9" s="1"/>
  <c r="C192" i="2"/>
  <c r="E57" i="9" s="1"/>
  <c r="D192" i="2"/>
  <c r="F57" i="9" s="1"/>
  <c r="E192" i="2"/>
  <c r="G57" i="9" s="1"/>
  <c r="C193" i="2"/>
  <c r="E58" i="9" s="1"/>
  <c r="D193" i="2"/>
  <c r="F58" i="9" s="1"/>
  <c r="E193" i="2"/>
  <c r="G58" i="9" s="1"/>
  <c r="C194" i="2"/>
  <c r="E59" i="9" s="1"/>
  <c r="D194" i="2"/>
  <c r="F59" i="9" s="1"/>
  <c r="E194" i="2"/>
  <c r="G59" i="9" s="1"/>
  <c r="C196" i="2"/>
  <c r="E61" i="9" s="1"/>
  <c r="D196" i="2"/>
  <c r="F61" i="9" s="1"/>
  <c r="E196" i="2"/>
  <c r="G61" i="9" s="1"/>
  <c r="C197" i="2"/>
  <c r="E62" i="9" s="1"/>
  <c r="D197" i="2"/>
  <c r="F62" i="9" s="1"/>
  <c r="E197" i="2"/>
  <c r="G62" i="9" s="1"/>
  <c r="C198" i="2"/>
  <c r="E63" i="9" s="1"/>
  <c r="D198" i="2"/>
  <c r="E198" i="2"/>
  <c r="G63" i="9" s="1"/>
  <c r="C199" i="2"/>
  <c r="E64" i="9" s="1"/>
  <c r="D199" i="2"/>
  <c r="F64" i="9" s="1"/>
  <c r="E199" i="2"/>
  <c r="G64" i="9" s="1"/>
  <c r="C200" i="2"/>
  <c r="E65" i="9" s="1"/>
  <c r="D200" i="2"/>
  <c r="F65" i="9" s="1"/>
  <c r="E200" i="2"/>
  <c r="G65" i="9" s="1"/>
  <c r="C201" i="2"/>
  <c r="E66" i="9" s="1"/>
  <c r="D201" i="2"/>
  <c r="F66" i="9" s="1"/>
  <c r="E201" i="2"/>
  <c r="G66" i="9" s="1"/>
  <c r="C202" i="2"/>
  <c r="D202" i="2"/>
  <c r="F67" i="9" s="1"/>
  <c r="E202" i="2"/>
  <c r="G67" i="9" s="1"/>
  <c r="C203" i="2"/>
  <c r="E68" i="9" s="1"/>
  <c r="D203" i="2"/>
  <c r="F68" i="9" s="1"/>
  <c r="E203" i="2"/>
  <c r="G68" i="9" s="1"/>
  <c r="C204" i="2"/>
  <c r="E69" i="9" s="1"/>
  <c r="D204" i="2"/>
  <c r="F69" i="9" s="1"/>
  <c r="E204" i="2"/>
  <c r="G69" i="9" s="1"/>
  <c r="C208" i="2"/>
  <c r="B10" i="38"/>
  <c r="B11" i="38"/>
  <c r="A2" i="5"/>
  <c r="A5" i="5"/>
  <c r="P12" i="5"/>
  <c r="P15" i="5"/>
  <c r="I27" i="5"/>
  <c r="A30" i="5"/>
  <c r="O43" i="5"/>
  <c r="O44" i="5"/>
  <c r="A2" i="29"/>
  <c r="G16" i="29"/>
  <c r="H16" i="29"/>
  <c r="I16" i="29" s="1"/>
  <c r="K16" i="29" s="1"/>
  <c r="G17" i="29"/>
  <c r="H17" i="29"/>
  <c r="I17" i="29" s="1"/>
  <c r="G18" i="29"/>
  <c r="H18" i="29"/>
  <c r="I18" i="29" s="1"/>
  <c r="J18" i="29" s="1"/>
  <c r="G19" i="29"/>
  <c r="H19" i="29"/>
  <c r="I19" i="29" s="1"/>
  <c r="G20" i="29"/>
  <c r="H20" i="29"/>
  <c r="I20" i="29" s="1"/>
  <c r="G21" i="29"/>
  <c r="H21" i="29"/>
  <c r="I21" i="29" s="1"/>
  <c r="G22" i="29"/>
  <c r="H22" i="29"/>
  <c r="I22" i="29" s="1"/>
  <c r="K22" i="29" s="1"/>
  <c r="G23" i="29"/>
  <c r="H23" i="29"/>
  <c r="I23" i="29" s="1"/>
  <c r="J23" i="29" s="1"/>
  <c r="G24" i="29"/>
  <c r="H24" i="29"/>
  <c r="I24" i="29" s="1"/>
  <c r="K24" i="29" s="1"/>
  <c r="G25" i="29"/>
  <c r="H25" i="29"/>
  <c r="I25" i="29" s="1"/>
  <c r="K25" i="29" s="1"/>
  <c r="G26" i="29"/>
  <c r="H26" i="29"/>
  <c r="I26" i="29" s="1"/>
  <c r="G27" i="29"/>
  <c r="H27" i="29"/>
  <c r="I27" i="29" s="1"/>
  <c r="K27" i="29" s="1"/>
  <c r="G28" i="29"/>
  <c r="H28" i="29"/>
  <c r="I28" i="29" s="1"/>
  <c r="K28" i="29" s="1"/>
  <c r="G29" i="29"/>
  <c r="H29" i="29"/>
  <c r="I29" i="29" s="1"/>
  <c r="G30" i="29"/>
  <c r="H30" i="29"/>
  <c r="I30" i="29" s="1"/>
  <c r="G31" i="29"/>
  <c r="H31" i="29"/>
  <c r="I31" i="29" s="1"/>
  <c r="J31" i="29" s="1"/>
  <c r="G32" i="29"/>
  <c r="H32" i="29"/>
  <c r="I32" i="29" s="1"/>
  <c r="G33" i="29"/>
  <c r="H33" i="29"/>
  <c r="I33" i="29" s="1"/>
  <c r="G34" i="29"/>
  <c r="H34" i="29"/>
  <c r="I34" i="29" s="1"/>
  <c r="G35" i="29"/>
  <c r="H35" i="29"/>
  <c r="I35" i="29" s="1"/>
  <c r="E36" i="29"/>
  <c r="G36" i="29" s="1"/>
  <c r="F36" i="29"/>
  <c r="G42" i="29"/>
  <c r="H42" i="29"/>
  <c r="I42" i="29" s="1"/>
  <c r="K42" i="29" s="1"/>
  <c r="G43" i="29"/>
  <c r="H43" i="29"/>
  <c r="I43" i="29" s="1"/>
  <c r="J43" i="29" s="1"/>
  <c r="G44" i="29"/>
  <c r="H44" i="29"/>
  <c r="I44" i="29" s="1"/>
  <c r="K44" i="29" s="1"/>
  <c r="G45" i="29"/>
  <c r="H45" i="29"/>
  <c r="I45" i="29" s="1"/>
  <c r="G46" i="29"/>
  <c r="H46" i="29"/>
  <c r="I46" i="29" s="1"/>
  <c r="J46" i="29" s="1"/>
  <c r="G47" i="29"/>
  <c r="H47" i="29"/>
  <c r="I47" i="29" s="1"/>
  <c r="J47" i="29" s="1"/>
  <c r="G48" i="29"/>
  <c r="H48" i="29"/>
  <c r="I48" i="29" s="1"/>
  <c r="G49" i="29"/>
  <c r="H49" i="29"/>
  <c r="I49" i="29" s="1"/>
  <c r="K49" i="29" s="1"/>
  <c r="G50" i="29"/>
  <c r="H50" i="29"/>
  <c r="I50" i="29" s="1"/>
  <c r="G51" i="29"/>
  <c r="H51" i="29"/>
  <c r="I51" i="29" s="1"/>
  <c r="G52" i="29"/>
  <c r="H52" i="29"/>
  <c r="I52" i="29" s="1"/>
  <c r="K52" i="29" s="1"/>
  <c r="G53" i="29"/>
  <c r="H53" i="29"/>
  <c r="I53" i="29" s="1"/>
  <c r="J53" i="29" s="1"/>
  <c r="G54" i="29"/>
  <c r="H54" i="29"/>
  <c r="I54" i="29" s="1"/>
  <c r="G55" i="29"/>
  <c r="H55" i="29"/>
  <c r="I55" i="29" s="1"/>
  <c r="K55" i="29" s="1"/>
  <c r="G56" i="29"/>
  <c r="H56" i="29"/>
  <c r="I56" i="29" s="1"/>
  <c r="K56" i="29" s="1"/>
  <c r="G57" i="29"/>
  <c r="H57" i="29"/>
  <c r="I57" i="29" s="1"/>
  <c r="J57" i="29" s="1"/>
  <c r="G58" i="29"/>
  <c r="H58" i="29"/>
  <c r="I58" i="29" s="1"/>
  <c r="K58" i="29" s="1"/>
  <c r="G59" i="29"/>
  <c r="H59" i="29"/>
  <c r="I59" i="29" s="1"/>
  <c r="G60" i="29"/>
  <c r="H60" i="29"/>
  <c r="I60" i="29" s="1"/>
  <c r="J60" i="29" s="1"/>
  <c r="G61" i="29"/>
  <c r="H61" i="29"/>
  <c r="I61" i="29" s="1"/>
  <c r="E62" i="29"/>
  <c r="F62" i="29"/>
  <c r="B13" i="39"/>
  <c r="B21" i="39"/>
  <c r="A2" i="32"/>
  <c r="A1" i="14"/>
  <c r="A2" i="14"/>
  <c r="A4" i="14"/>
  <c r="F10" i="14"/>
  <c r="A11" i="14"/>
  <c r="B11" i="14"/>
  <c r="E11" i="14"/>
  <c r="F11" i="14"/>
  <c r="G11" i="14"/>
  <c r="A29" i="14"/>
  <c r="A1" i="9"/>
  <c r="A2" i="9"/>
  <c r="A4" i="9"/>
  <c r="A6" i="9"/>
  <c r="F10" i="9"/>
  <c r="A11" i="9"/>
  <c r="B11" i="9"/>
  <c r="E11" i="9"/>
  <c r="F11" i="9"/>
  <c r="G11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E33" i="9"/>
  <c r="E34" i="9"/>
  <c r="A41" i="9"/>
  <c r="A43" i="9"/>
  <c r="F47" i="9"/>
  <c r="A48" i="9"/>
  <c r="B48" i="9"/>
  <c r="E48" i="9"/>
  <c r="F48" i="9"/>
  <c r="G48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5" i="9"/>
  <c r="E79" i="9"/>
  <c r="E80" i="9"/>
  <c r="A1" i="23"/>
  <c r="A2" i="23"/>
  <c r="A1" i="13"/>
  <c r="A2" i="13"/>
  <c r="A4" i="13"/>
  <c r="F10" i="13"/>
  <c r="A11" i="13"/>
  <c r="B11" i="13"/>
  <c r="E11" i="13"/>
  <c r="F11" i="13"/>
  <c r="G11" i="13"/>
  <c r="A30" i="13"/>
  <c r="A1" i="8"/>
  <c r="A2" i="8"/>
  <c r="A4" i="8"/>
  <c r="A6" i="8"/>
  <c r="A7" i="8"/>
  <c r="F10" i="8"/>
  <c r="A11" i="8"/>
  <c r="B11" i="8"/>
  <c r="E11" i="8"/>
  <c r="F11" i="8"/>
  <c r="G11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E38" i="8"/>
  <c r="E39" i="8"/>
  <c r="A45" i="8"/>
  <c r="A47" i="8"/>
  <c r="A48" i="8"/>
  <c r="F51" i="8"/>
  <c r="A52" i="8"/>
  <c r="B52" i="8"/>
  <c r="E52" i="8"/>
  <c r="F52" i="8"/>
  <c r="G52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9" i="8"/>
  <c r="E83" i="8"/>
  <c r="E84" i="8"/>
  <c r="A2" i="33"/>
  <c r="E8" i="33"/>
  <c r="E9" i="33"/>
  <c r="E10" i="33"/>
  <c r="E11" i="33"/>
  <c r="E12" i="33"/>
  <c r="E13" i="33"/>
  <c r="E14" i="33"/>
  <c r="E15" i="33"/>
  <c r="B16" i="33"/>
  <c r="C16" i="33"/>
  <c r="D16" i="33"/>
  <c r="E17" i="33"/>
  <c r="E18" i="33"/>
  <c r="E19" i="33"/>
  <c r="E20" i="33"/>
  <c r="E21" i="33"/>
  <c r="E22" i="33"/>
  <c r="E23" i="33"/>
  <c r="E24" i="33"/>
  <c r="B25" i="33"/>
  <c r="C25" i="33"/>
  <c r="D25" i="33"/>
  <c r="E34" i="33"/>
  <c r="E35" i="33"/>
  <c r="E36" i="33"/>
  <c r="E37" i="33"/>
  <c r="E38" i="33"/>
  <c r="B39" i="33"/>
  <c r="C39" i="33"/>
  <c r="D39" i="33"/>
  <c r="E40" i="33"/>
  <c r="E41" i="33"/>
  <c r="E42" i="33"/>
  <c r="E43" i="33"/>
  <c r="E44" i="33"/>
  <c r="B45" i="33"/>
  <c r="C45" i="33"/>
  <c r="D45" i="33"/>
  <c r="A2" i="31"/>
  <c r="B12" i="31"/>
  <c r="C11" i="31" s="1"/>
  <c r="A2" i="30"/>
  <c r="A1" i="25"/>
  <c r="A2" i="25"/>
  <c r="D19" i="25"/>
  <c r="A1" i="24"/>
  <c r="A2" i="24"/>
  <c r="A1" i="28"/>
  <c r="A2" i="28"/>
  <c r="F9" i="28"/>
  <c r="G9" i="28"/>
  <c r="F10" i="28"/>
  <c r="G10" i="28"/>
  <c r="B11" i="28"/>
  <c r="C11" i="28"/>
  <c r="D11" i="28"/>
  <c r="E11" i="28"/>
  <c r="A1" i="12"/>
  <c r="A2" i="12"/>
  <c r="A4" i="12"/>
  <c r="A9" i="12"/>
  <c r="F10" i="12"/>
  <c r="A11" i="12"/>
  <c r="B11" i="12"/>
  <c r="E11" i="12"/>
  <c r="F11" i="12"/>
  <c r="G11" i="12"/>
  <c r="A47" i="12"/>
  <c r="A30" i="11"/>
  <c r="A43" i="11"/>
  <c r="A1" i="7"/>
  <c r="A2" i="7"/>
  <c r="A4" i="7"/>
  <c r="A6" i="7"/>
  <c r="A9" i="7"/>
  <c r="F10" i="7"/>
  <c r="A11" i="7"/>
  <c r="B11" i="7"/>
  <c r="E11" i="7"/>
  <c r="F11" i="7"/>
  <c r="G11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E45" i="7"/>
  <c r="E46" i="7"/>
  <c r="A50" i="7"/>
  <c r="A52" i="7"/>
  <c r="A55" i="7"/>
  <c r="F56" i="7"/>
  <c r="A57" i="7"/>
  <c r="B57" i="7"/>
  <c r="E57" i="7"/>
  <c r="F57" i="7"/>
  <c r="G57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E93" i="7"/>
  <c r="E94" i="7"/>
  <c r="A98" i="7"/>
  <c r="A100" i="7"/>
  <c r="A103" i="7"/>
  <c r="F104" i="7"/>
  <c r="A105" i="7"/>
  <c r="B105" i="7"/>
  <c r="E105" i="7"/>
  <c r="F105" i="7"/>
  <c r="G105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E130" i="7"/>
  <c r="E131" i="7"/>
  <c r="A135" i="7"/>
  <c r="A137" i="7"/>
  <c r="A140" i="7"/>
  <c r="F141" i="7"/>
  <c r="A142" i="7"/>
  <c r="B142" i="7"/>
  <c r="E142" i="7"/>
  <c r="F142" i="7"/>
  <c r="G142" i="7"/>
  <c r="B144" i="7"/>
  <c r="B145" i="7"/>
  <c r="B146" i="7"/>
  <c r="B147" i="7"/>
  <c r="B148" i="7"/>
  <c r="B149" i="7"/>
  <c r="B150" i="7"/>
  <c r="B151" i="7"/>
  <c r="B152" i="7"/>
  <c r="B153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E175" i="7"/>
  <c r="E176" i="7"/>
  <c r="A2" i="35"/>
  <c r="A58" i="35"/>
  <c r="A1" i="26"/>
  <c r="A2" i="26"/>
  <c r="E9" i="37"/>
  <c r="F9" i="37"/>
  <c r="G9" i="37"/>
  <c r="E11" i="37"/>
  <c r="F11" i="37"/>
  <c r="G11" i="37"/>
  <c r="E12" i="37"/>
  <c r="F12" i="37"/>
  <c r="G12" i="37"/>
  <c r="E13" i="37"/>
  <c r="F13" i="37"/>
  <c r="G13" i="37"/>
  <c r="A1" i="20"/>
  <c r="A2" i="20"/>
  <c r="A17" i="20"/>
  <c r="A18" i="20"/>
  <c r="A1" i="22"/>
  <c r="A2" i="22"/>
  <c r="A2" i="34"/>
  <c r="B7" i="34"/>
  <c r="B9" i="34"/>
  <c r="B10" i="34"/>
  <c r="B11" i="34"/>
  <c r="B12" i="34"/>
  <c r="B13" i="34"/>
  <c r="B14" i="34"/>
  <c r="C15" i="34"/>
  <c r="D15" i="34"/>
  <c r="D25" i="34" s="1"/>
  <c r="E15" i="34"/>
  <c r="F15" i="34"/>
  <c r="G15" i="34"/>
  <c r="H15" i="34"/>
  <c r="I15" i="34"/>
  <c r="B18" i="34"/>
  <c r="B19" i="34"/>
  <c r="B20" i="34"/>
  <c r="B21" i="34"/>
  <c r="B22" i="34"/>
  <c r="B23" i="34"/>
  <c r="C24" i="34"/>
  <c r="D24" i="34"/>
  <c r="E24" i="34"/>
  <c r="F24" i="34"/>
  <c r="G24" i="34"/>
  <c r="H24" i="34"/>
  <c r="I24" i="34"/>
  <c r="I25" i="34" s="1"/>
  <c r="C7" i="18"/>
  <c r="E7" i="18" s="1"/>
  <c r="D7" i="18"/>
  <c r="E8" i="18"/>
  <c r="E9" i="18"/>
  <c r="E10" i="18"/>
  <c r="E11" i="18"/>
  <c r="E12" i="18"/>
  <c r="E14" i="18"/>
  <c r="E15" i="18"/>
  <c r="C16" i="18"/>
  <c r="E16" i="18" s="1"/>
  <c r="D16" i="18"/>
  <c r="A1" i="27"/>
  <c r="A2" i="27"/>
  <c r="B22" i="27"/>
  <c r="B35" i="27"/>
  <c r="F12" i="15"/>
  <c r="M12" i="15"/>
  <c r="F13" i="15"/>
  <c r="M13" i="15"/>
  <c r="F14" i="15"/>
  <c r="M14" i="15"/>
  <c r="F15" i="15"/>
  <c r="M15" i="15"/>
  <c r="F16" i="15"/>
  <c r="M16" i="15"/>
  <c r="F17" i="15"/>
  <c r="M17" i="15"/>
  <c r="F18" i="15"/>
  <c r="M18" i="15"/>
  <c r="F19" i="15"/>
  <c r="M19" i="15"/>
  <c r="B20" i="15"/>
  <c r="C20" i="15"/>
  <c r="D20" i="15"/>
  <c r="E20" i="15"/>
  <c r="G20" i="15"/>
  <c r="H20" i="15"/>
  <c r="I20" i="15"/>
  <c r="J20" i="15"/>
  <c r="J30" i="15" s="1"/>
  <c r="K20" i="15"/>
  <c r="K30" i="15" s="1"/>
  <c r="L20" i="15"/>
  <c r="F21" i="15"/>
  <c r="M21" i="15"/>
  <c r="F22" i="15"/>
  <c r="M22" i="15"/>
  <c r="F23" i="15"/>
  <c r="M23" i="15"/>
  <c r="F24" i="15"/>
  <c r="M24" i="15"/>
  <c r="F25" i="15"/>
  <c r="M25" i="15"/>
  <c r="F26" i="15"/>
  <c r="M26" i="15"/>
  <c r="F27" i="15"/>
  <c r="M27" i="15"/>
  <c r="F28" i="15"/>
  <c r="M28" i="15"/>
  <c r="B29" i="15"/>
  <c r="C29" i="15"/>
  <c r="D29" i="15"/>
  <c r="E29" i="15"/>
  <c r="G29" i="15"/>
  <c r="H29" i="15"/>
  <c r="I29" i="15"/>
  <c r="J29" i="15"/>
  <c r="K29" i="15"/>
  <c r="L29" i="15"/>
  <c r="F13" i="16"/>
  <c r="F18" i="16"/>
  <c r="H12" i="17"/>
  <c r="H23" i="17"/>
  <c r="A2" i="19"/>
  <c r="A48" i="19"/>
  <c r="A49" i="19"/>
  <c r="F71" i="19"/>
  <c r="A89" i="19"/>
  <c r="A90" i="19"/>
  <c r="F110" i="19"/>
  <c r="A138" i="19"/>
  <c r="A139" i="19"/>
  <c r="A172" i="19"/>
  <c r="A173" i="19"/>
  <c r="A1" i="21"/>
  <c r="A2" i="21"/>
  <c r="H11" i="17"/>
  <c r="F19" i="16"/>
  <c r="C8" i="31"/>
  <c r="K53" i="29"/>
  <c r="K23" i="29"/>
  <c r="J28" i="29"/>
  <c r="E19" i="12" l="1"/>
  <c r="C12" i="35" s="1"/>
  <c r="B17" i="25"/>
  <c r="E17" i="13"/>
  <c r="G16" i="13"/>
  <c r="D43" i="35" s="1"/>
  <c r="B20" i="24"/>
  <c r="E16" i="13"/>
  <c r="F20" i="16"/>
  <c r="B30" i="15"/>
  <c r="G11" i="28"/>
  <c r="F11" i="28"/>
  <c r="E24" i="14"/>
  <c r="C74" i="35" s="1"/>
  <c r="G74" i="8"/>
  <c r="G22" i="13"/>
  <c r="E3" i="2"/>
  <c r="G13" i="12" s="1"/>
  <c r="G14" i="12"/>
  <c r="D170" i="2"/>
  <c r="F13" i="14" s="1"/>
  <c r="F13" i="13"/>
  <c r="D3" i="2"/>
  <c r="F13" i="12" s="1"/>
  <c r="F14" i="12"/>
  <c r="J27" i="29"/>
  <c r="C37" i="21"/>
  <c r="E13" i="13"/>
  <c r="D153" i="19"/>
  <c r="G36" i="12"/>
  <c r="C3" i="2"/>
  <c r="E13" i="12" s="1"/>
  <c r="E14" i="12"/>
  <c r="E27" i="9"/>
  <c r="E18" i="14"/>
  <c r="D64" i="2"/>
  <c r="F29" i="12" s="1"/>
  <c r="F36" i="12"/>
  <c r="F11" i="16"/>
  <c r="I12" i="17" s="1"/>
  <c r="F24" i="16"/>
  <c r="J56" i="29"/>
  <c r="C64" i="2"/>
  <c r="E29" i="12" s="1"/>
  <c r="E36" i="12"/>
  <c r="F12" i="16"/>
  <c r="F14" i="16"/>
  <c r="H24" i="17"/>
  <c r="I24" i="17" s="1"/>
  <c r="D35" i="21"/>
  <c r="E138" i="2"/>
  <c r="G20" i="13" s="1"/>
  <c r="F167" i="19"/>
  <c r="F166" i="19"/>
  <c r="F165" i="19"/>
  <c r="E54" i="9"/>
  <c r="E67" i="9"/>
  <c r="D26" i="35"/>
  <c r="E76" i="7"/>
  <c r="C14" i="35"/>
  <c r="D13" i="35"/>
  <c r="F21" i="35"/>
  <c r="D28" i="35"/>
  <c r="D30" i="20"/>
  <c r="B181" i="19"/>
  <c r="F181" i="19" s="1"/>
  <c r="C28" i="35"/>
  <c r="E168" i="7"/>
  <c r="C31" i="35"/>
  <c r="D14" i="25"/>
  <c r="E20" i="35"/>
  <c r="F58" i="19"/>
  <c r="D11" i="19"/>
  <c r="B11" i="19"/>
  <c r="F111" i="19"/>
  <c r="D15" i="25"/>
  <c r="F46" i="35"/>
  <c r="D8" i="25"/>
  <c r="F22" i="35"/>
  <c r="F204" i="19"/>
  <c r="F118" i="19"/>
  <c r="F151" i="19"/>
  <c r="F195" i="19"/>
  <c r="E25" i="35"/>
  <c r="D16" i="25"/>
  <c r="E160" i="2"/>
  <c r="F45" i="35"/>
  <c r="D18" i="25"/>
  <c r="D12" i="25"/>
  <c r="F42" i="35"/>
  <c r="F9" i="23"/>
  <c r="F222" i="19"/>
  <c r="F221" i="19"/>
  <c r="F207" i="19"/>
  <c r="F202" i="19"/>
  <c r="F200" i="19"/>
  <c r="F191" i="19"/>
  <c r="F148" i="19"/>
  <c r="F103" i="19"/>
  <c r="F78" i="19"/>
  <c r="F66" i="19"/>
  <c r="F67" i="19"/>
  <c r="F134" i="19"/>
  <c r="F123" i="19"/>
  <c r="F135" i="19"/>
  <c r="F25" i="35"/>
  <c r="F154" i="19"/>
  <c r="F37" i="19"/>
  <c r="F23" i="35"/>
  <c r="F152" i="19"/>
  <c r="F35" i="19"/>
  <c r="F34" i="19"/>
  <c r="F31" i="19"/>
  <c r="F19" i="35"/>
  <c r="F147" i="19"/>
  <c r="E19" i="35"/>
  <c r="F122" i="19"/>
  <c r="F107" i="19"/>
  <c r="F106" i="19"/>
  <c r="F102" i="19"/>
  <c r="F99" i="19"/>
  <c r="F74" i="19"/>
  <c r="F68" i="19"/>
  <c r="F60" i="19"/>
  <c r="F52" i="35"/>
  <c r="E21" i="35"/>
  <c r="D32" i="2"/>
  <c r="E22" i="35"/>
  <c r="E79" i="2"/>
  <c r="G39" i="12" s="1"/>
  <c r="F31" i="20"/>
  <c r="C79" i="2"/>
  <c r="E39" i="12" s="1"/>
  <c r="D138" i="2"/>
  <c r="C17" i="22"/>
  <c r="D17" i="22"/>
  <c r="F15" i="16"/>
  <c r="F17" i="16"/>
  <c r="H13" i="17"/>
  <c r="I13" i="17" s="1"/>
  <c r="D30" i="15"/>
  <c r="G30" i="15"/>
  <c r="J49" i="29"/>
  <c r="K57" i="29"/>
  <c r="I30" i="15"/>
  <c r="E25" i="33"/>
  <c r="B26" i="33"/>
  <c r="E170" i="2"/>
  <c r="N24" i="15"/>
  <c r="K43" i="29"/>
  <c r="J25" i="29"/>
  <c r="E30" i="8"/>
  <c r="B24" i="24"/>
  <c r="B27" i="24" s="1"/>
  <c r="N26" i="15"/>
  <c r="N14" i="15"/>
  <c r="E18" i="41"/>
  <c r="D18" i="41" s="1"/>
  <c r="B43" i="19"/>
  <c r="F17" i="17"/>
  <c r="F26" i="17"/>
  <c r="N18" i="15"/>
  <c r="N12" i="15"/>
  <c r="L30" i="15"/>
  <c r="H30" i="15"/>
  <c r="C30" i="15"/>
  <c r="E45" i="41"/>
  <c r="E31" i="20"/>
  <c r="K20" i="29"/>
  <c r="J20" i="29"/>
  <c r="C205" i="2"/>
  <c r="D223" i="19"/>
  <c r="E222" i="19" s="1"/>
  <c r="E22" i="41"/>
  <c r="D22" i="41" s="1"/>
  <c r="B40" i="19"/>
  <c r="F40" i="19" s="1"/>
  <c r="C26" i="20"/>
  <c r="I25" i="22"/>
  <c r="E45" i="35"/>
  <c r="J11" i="22"/>
  <c r="I36" i="22" s="1"/>
  <c r="J17" i="22"/>
  <c r="I11" i="17"/>
  <c r="B25" i="16"/>
  <c r="C16" i="16"/>
  <c r="F21" i="16"/>
  <c r="D26" i="17"/>
  <c r="C46" i="33"/>
  <c r="K31" i="29"/>
  <c r="E30" i="15"/>
  <c r="G25" i="34"/>
  <c r="B15" i="34"/>
  <c r="E45" i="33"/>
  <c r="D46" i="33"/>
  <c r="J55" i="29"/>
  <c r="K47" i="29"/>
  <c r="E86" i="7"/>
  <c r="E25" i="41"/>
  <c r="D25" i="41" s="1"/>
  <c r="B15" i="19"/>
  <c r="I11" i="22"/>
  <c r="D36" i="22" s="1"/>
  <c r="I17" i="22"/>
  <c r="B13" i="25"/>
  <c r="D24" i="26"/>
  <c r="E23" i="35"/>
  <c r="F22" i="16"/>
  <c r="I23" i="17" s="1"/>
  <c r="H25" i="17"/>
  <c r="H16" i="17"/>
  <c r="H17" i="17" s="1"/>
  <c r="H21" i="17"/>
  <c r="H14" i="17"/>
  <c r="I14" i="17" s="1"/>
  <c r="H19" i="17"/>
  <c r="I19" i="17" s="1"/>
  <c r="J32" i="29"/>
  <c r="K32" i="29"/>
  <c r="K19" i="29"/>
  <c r="J19" i="29"/>
  <c r="J61" i="29"/>
  <c r="K61" i="29"/>
  <c r="J54" i="29"/>
  <c r="K54" i="29"/>
  <c r="J24" i="29"/>
  <c r="F63" i="9"/>
  <c r="D205" i="2"/>
  <c r="F21" i="14" s="1"/>
  <c r="E52" i="35"/>
  <c r="D74" i="35"/>
  <c r="G73" i="9"/>
  <c r="D195" i="2"/>
  <c r="F20" i="14" s="1"/>
  <c r="C48" i="35"/>
  <c r="E64" i="8"/>
  <c r="C160" i="2"/>
  <c r="E15" i="8"/>
  <c r="C138" i="2"/>
  <c r="C39" i="21"/>
  <c r="G155" i="7"/>
  <c r="D12" i="20"/>
  <c r="C15" i="22"/>
  <c r="B17" i="19"/>
  <c r="C32" i="2"/>
  <c r="E32" i="2"/>
  <c r="G18" i="12" s="1"/>
  <c r="C9" i="35"/>
  <c r="B13" i="19"/>
  <c r="E25" i="16"/>
  <c r="B17" i="17"/>
  <c r="H9" i="17"/>
  <c r="I9" i="17" s="1"/>
  <c r="H18" i="17"/>
  <c r="B26" i="17"/>
  <c r="H22" i="17"/>
  <c r="I22" i="17" s="1"/>
  <c r="C17" i="17"/>
  <c r="C26" i="17"/>
  <c r="D17" i="17"/>
  <c r="D27" i="17" s="1"/>
  <c r="E50" i="9"/>
  <c r="C195" i="2"/>
  <c r="E20" i="14" s="1"/>
  <c r="C67" i="35"/>
  <c r="E25" i="9"/>
  <c r="F17" i="9"/>
  <c r="D174" i="2"/>
  <c r="F25" i="34"/>
  <c r="I35" i="22"/>
  <c r="E195" i="2"/>
  <c r="J45" i="29"/>
  <c r="K45" i="29"/>
  <c r="G17" i="9"/>
  <c r="E174" i="2"/>
  <c r="C49" i="35"/>
  <c r="B21" i="25"/>
  <c r="C41" i="35"/>
  <c r="E18" i="8"/>
  <c r="I28" i="22"/>
  <c r="C21" i="21"/>
  <c r="D25" i="26"/>
  <c r="C15" i="20"/>
  <c r="C35" i="21"/>
  <c r="C25" i="16"/>
  <c r="F9" i="16"/>
  <c r="D16" i="16"/>
  <c r="H10" i="17"/>
  <c r="E17" i="17"/>
  <c r="E26" i="17"/>
  <c r="G17" i="17"/>
  <c r="G26" i="17"/>
  <c r="G27" i="17" s="1"/>
  <c r="N27" i="15"/>
  <c r="N23" i="15"/>
  <c r="N21" i="15"/>
  <c r="N17" i="15"/>
  <c r="N15" i="15"/>
  <c r="C10" i="20"/>
  <c r="C16" i="35"/>
  <c r="H15" i="17"/>
  <c r="I15" i="17" s="1"/>
  <c r="H20" i="17"/>
  <c r="I20" i="17" s="1"/>
  <c r="B24" i="34"/>
  <c r="B25" i="34" s="1"/>
  <c r="D26" i="33"/>
  <c r="C14" i="22"/>
  <c r="B19" i="19"/>
  <c r="D41" i="19"/>
  <c r="D186" i="19"/>
  <c r="B98" i="19"/>
  <c r="C36" i="20"/>
  <c r="E35" i="20" s="1"/>
  <c r="D34" i="20"/>
  <c r="F33" i="20" s="1"/>
  <c r="D37" i="21"/>
  <c r="E67" i="7"/>
  <c r="C68" i="35"/>
  <c r="C23" i="22"/>
  <c r="D25" i="16"/>
  <c r="E16" i="16"/>
  <c r="F15" i="9"/>
  <c r="B29" i="38"/>
  <c r="C7" i="31"/>
  <c r="C12" i="31"/>
  <c r="C10" i="31"/>
  <c r="B46" i="33"/>
  <c r="J42" i="29"/>
  <c r="I62" i="29"/>
  <c r="J30" i="29"/>
  <c r="K30" i="29"/>
  <c r="I36" i="29"/>
  <c r="J16" i="29"/>
  <c r="D34" i="26"/>
  <c r="D13" i="26"/>
  <c r="D18" i="26"/>
  <c r="D30" i="26"/>
  <c r="C18" i="35"/>
  <c r="C17" i="21"/>
  <c r="D20" i="26"/>
  <c r="I29" i="22"/>
  <c r="C40" i="21"/>
  <c r="C13" i="21"/>
  <c r="B30" i="19"/>
  <c r="B155" i="19"/>
  <c r="D9" i="30"/>
  <c r="D24" i="23"/>
  <c r="E107" i="7"/>
  <c r="C15" i="21"/>
  <c r="E42" i="35"/>
  <c r="J44" i="29"/>
  <c r="J52" i="29"/>
  <c r="E39" i="33"/>
  <c r="C9" i="31"/>
  <c r="F29" i="15"/>
  <c r="N28" i="15"/>
  <c r="N25" i="15"/>
  <c r="N22" i="15"/>
  <c r="F20" i="15"/>
  <c r="N19" i="15"/>
  <c r="N16" i="15"/>
  <c r="N13" i="15"/>
  <c r="C25" i="34"/>
  <c r="K60" i="29"/>
  <c r="J59" i="29"/>
  <c r="K59" i="29"/>
  <c r="J58" i="29"/>
  <c r="J50" i="29"/>
  <c r="K50" i="29"/>
  <c r="K48" i="29"/>
  <c r="J48" i="29"/>
  <c r="K34" i="29"/>
  <c r="J34" i="29"/>
  <c r="M29" i="15"/>
  <c r="M20" i="15"/>
  <c r="H25" i="34"/>
  <c r="E25" i="34"/>
  <c r="C26" i="33"/>
  <c r="E16" i="33"/>
  <c r="J51" i="29"/>
  <c r="K51" i="29"/>
  <c r="J35" i="29"/>
  <c r="K35" i="29"/>
  <c r="J29" i="29"/>
  <c r="K29" i="29"/>
  <c r="J26" i="29"/>
  <c r="K26" i="29"/>
  <c r="K46" i="29"/>
  <c r="J22" i="29"/>
  <c r="K21" i="29"/>
  <c r="J21" i="29"/>
  <c r="K18" i="29"/>
  <c r="J17" i="29"/>
  <c r="K17" i="29"/>
  <c r="K33" i="29"/>
  <c r="J33" i="29"/>
  <c r="G27" i="9"/>
  <c r="D68" i="35"/>
  <c r="D67" i="35"/>
  <c r="G25" i="9"/>
  <c r="D66" i="35"/>
  <c r="G24" i="9"/>
  <c r="F74" i="8"/>
  <c r="F64" i="8"/>
  <c r="F30" i="8"/>
  <c r="F26" i="8"/>
  <c r="F18" i="8"/>
  <c r="F15" i="8"/>
  <c r="F168" i="7"/>
  <c r="F155" i="7"/>
  <c r="F144" i="7"/>
  <c r="F123" i="7"/>
  <c r="B21" i="38"/>
  <c r="J24" i="22"/>
  <c r="G118" i="7"/>
  <c r="D16" i="35"/>
  <c r="B16" i="38"/>
  <c r="D23" i="22"/>
  <c r="H27" i="26"/>
  <c r="D8" i="22"/>
  <c r="D7" i="22" s="1"/>
  <c r="D15" i="35"/>
  <c r="H25" i="26"/>
  <c r="D15" i="22"/>
  <c r="G76" i="7"/>
  <c r="D14" i="22"/>
  <c r="G67" i="7"/>
  <c r="D12" i="35"/>
  <c r="G60" i="7"/>
  <c r="G30" i="7"/>
  <c r="D30" i="22"/>
  <c r="G22" i="7"/>
  <c r="D29" i="22"/>
  <c r="D17" i="19"/>
  <c r="D38" i="19"/>
  <c r="D65" i="19"/>
  <c r="D105" i="19"/>
  <c r="D114" i="19"/>
  <c r="D168" i="19"/>
  <c r="B57" i="19"/>
  <c r="E22" i="7"/>
  <c r="C24" i="35"/>
  <c r="C29" i="22"/>
  <c r="G83" i="7"/>
  <c r="G86" i="7"/>
  <c r="D24" i="35"/>
  <c r="E205" i="2"/>
  <c r="G21" i="14" s="1"/>
  <c r="F27" i="9"/>
  <c r="F25" i="9"/>
  <c r="F24" i="9"/>
  <c r="C174" i="2"/>
  <c r="E14" i="14" s="1"/>
  <c r="C21" i="25"/>
  <c r="D49" i="35"/>
  <c r="D11" i="30"/>
  <c r="D19" i="26"/>
  <c r="D32" i="26"/>
  <c r="D26" i="26"/>
  <c r="D22" i="26"/>
  <c r="D28" i="26"/>
  <c r="F118" i="7"/>
  <c r="F107" i="7"/>
  <c r="E64" i="2"/>
  <c r="G29" i="12" s="1"/>
  <c r="F86" i="7"/>
  <c r="F83" i="7"/>
  <c r="F76" i="7"/>
  <c r="F67" i="7"/>
  <c r="F60" i="7"/>
  <c r="F30" i="7"/>
  <c r="D28" i="22"/>
  <c r="B12" i="19"/>
  <c r="D12" i="19"/>
  <c r="D15" i="19"/>
  <c r="D18" i="19"/>
  <c r="D36" i="19"/>
  <c r="D42" i="19"/>
  <c r="D57" i="19"/>
  <c r="D121" i="19"/>
  <c r="D181" i="19"/>
  <c r="D197" i="19"/>
  <c r="B223" i="19"/>
  <c r="B186" i="19"/>
  <c r="B153" i="19"/>
  <c r="B105" i="19"/>
  <c r="B114" i="19"/>
  <c r="B73" i="19"/>
  <c r="B36" i="19"/>
  <c r="B38" i="19"/>
  <c r="B41" i="19"/>
  <c r="C14" i="20"/>
  <c r="C16" i="20"/>
  <c r="C30" i="20"/>
  <c r="D10" i="20"/>
  <c r="D13" i="20"/>
  <c r="D15" i="20"/>
  <c r="D25" i="20"/>
  <c r="C16" i="21"/>
  <c r="C19" i="21"/>
  <c r="C33" i="21"/>
  <c r="C36" i="21"/>
  <c r="C38" i="21"/>
  <c r="E14" i="7"/>
  <c r="E83" i="7"/>
  <c r="E114" i="7"/>
  <c r="E123" i="7"/>
  <c r="E155" i="7"/>
  <c r="E74" i="8"/>
  <c r="E73" i="9"/>
  <c r="C40" i="35"/>
  <c r="C43" i="35"/>
  <c r="F43" i="35" s="1"/>
  <c r="D38" i="21"/>
  <c r="C8" i="22"/>
  <c r="C7" i="22" s="1"/>
  <c r="I24" i="22"/>
  <c r="C28" i="22"/>
  <c r="D27" i="26"/>
  <c r="G114" i="7"/>
  <c r="D14" i="35"/>
  <c r="E46" i="35"/>
  <c r="F73" i="9"/>
  <c r="C170" i="2"/>
  <c r="E13" i="14" s="1"/>
  <c r="D160" i="2"/>
  <c r="F23" i="13" s="1"/>
  <c r="G64" i="8"/>
  <c r="D48" i="35"/>
  <c r="C17" i="25"/>
  <c r="D17" i="25" s="1"/>
  <c r="G30" i="8"/>
  <c r="D24" i="24"/>
  <c r="C13" i="25"/>
  <c r="G26" i="8"/>
  <c r="D20" i="24"/>
  <c r="D41" i="35"/>
  <c r="G18" i="8"/>
  <c r="H32" i="26"/>
  <c r="B27" i="38"/>
  <c r="H19" i="26"/>
  <c r="G15" i="8"/>
  <c r="E11" i="30"/>
  <c r="F22" i="23"/>
  <c r="D40" i="35"/>
  <c r="D9" i="24"/>
  <c r="B23" i="38"/>
  <c r="D31" i="35"/>
  <c r="G168" i="7"/>
  <c r="J25" i="22"/>
  <c r="H26" i="26"/>
  <c r="H28" i="26"/>
  <c r="H24" i="26"/>
  <c r="H22" i="26"/>
  <c r="G144" i="7"/>
  <c r="J28" i="22"/>
  <c r="D79" i="2"/>
  <c r="F39" i="12" s="1"/>
  <c r="F114" i="7"/>
  <c r="F22" i="7"/>
  <c r="F14" i="7"/>
  <c r="B16" i="19"/>
  <c r="B18" i="19"/>
  <c r="D13" i="19"/>
  <c r="D16" i="19"/>
  <c r="D19" i="19"/>
  <c r="D40" i="19"/>
  <c r="D43" i="19"/>
  <c r="D73" i="19"/>
  <c r="D98" i="19"/>
  <c r="D137" i="19"/>
  <c r="B197" i="19"/>
  <c r="B168" i="19"/>
  <c r="B137" i="19"/>
  <c r="B121" i="19"/>
  <c r="B65" i="19"/>
  <c r="B42" i="19"/>
  <c r="C12" i="20"/>
  <c r="C25" i="20"/>
  <c r="C34" i="20"/>
  <c r="E33" i="20" s="1"/>
  <c r="D14" i="20"/>
  <c r="D16" i="20"/>
  <c r="D26" i="20"/>
  <c r="D36" i="20"/>
  <c r="F35" i="20" s="1"/>
  <c r="C13" i="20"/>
  <c r="D33" i="21"/>
  <c r="D36" i="21"/>
  <c r="F35" i="21" s="1"/>
  <c r="D39" i="21"/>
  <c r="D16" i="21"/>
  <c r="D19" i="21"/>
  <c r="E30" i="7"/>
  <c r="E60" i="7"/>
  <c r="E118" i="7"/>
  <c r="E26" i="8"/>
  <c r="C15" i="35"/>
  <c r="C44" i="35"/>
  <c r="D22" i="23"/>
  <c r="B9" i="24"/>
  <c r="G14" i="7"/>
  <c r="G123" i="7"/>
  <c r="D9" i="35"/>
  <c r="D44" i="35"/>
  <c r="B16" i="16"/>
  <c r="F59" i="7" l="1"/>
  <c r="F18" i="12"/>
  <c r="E37" i="21"/>
  <c r="B9" i="32"/>
  <c r="E23" i="13"/>
  <c r="E12" i="35"/>
  <c r="B26" i="16"/>
  <c r="G19" i="9"/>
  <c r="G14" i="14"/>
  <c r="D64" i="35" s="1"/>
  <c r="D21" i="26"/>
  <c r="E18" i="12"/>
  <c r="C11" i="35" s="1"/>
  <c r="G23" i="13"/>
  <c r="D50" i="35" s="1"/>
  <c r="D175" i="2"/>
  <c r="F15" i="14" s="1"/>
  <c r="F14" i="14"/>
  <c r="E74" i="35"/>
  <c r="D9" i="23"/>
  <c r="E13" i="23" s="1"/>
  <c r="E20" i="13"/>
  <c r="F34" i="8"/>
  <c r="F20" i="13"/>
  <c r="G20" i="14"/>
  <c r="D70" i="35" s="1"/>
  <c r="I25" i="17"/>
  <c r="F30" i="15"/>
  <c r="I21" i="17"/>
  <c r="E21" i="14"/>
  <c r="C71" i="35" s="1"/>
  <c r="G15" i="9"/>
  <c r="G13" i="14"/>
  <c r="D63" i="35" s="1"/>
  <c r="C26" i="35"/>
  <c r="E26" i="35" s="1"/>
  <c r="C13" i="35"/>
  <c r="E13" i="35" s="1"/>
  <c r="C8" i="35"/>
  <c r="F8" i="35" s="1"/>
  <c r="D8" i="35"/>
  <c r="E8" i="35" s="1"/>
  <c r="C27" i="35"/>
  <c r="D30" i="35"/>
  <c r="C30" i="35"/>
  <c r="F24" i="35"/>
  <c r="F11" i="19"/>
  <c r="I23" i="22"/>
  <c r="F19" i="9"/>
  <c r="J25" i="26"/>
  <c r="J27" i="26"/>
  <c r="C63" i="2"/>
  <c r="E24" i="12" s="1"/>
  <c r="G75" i="8"/>
  <c r="F10" i="23"/>
  <c r="G10" i="23" s="1"/>
  <c r="F37" i="21"/>
  <c r="G37" i="21" s="1"/>
  <c r="D9" i="32"/>
  <c r="D11" i="35"/>
  <c r="F21" i="26"/>
  <c r="H15" i="26"/>
  <c r="E113" i="2"/>
  <c r="G44" i="12" s="1"/>
  <c r="D18" i="35"/>
  <c r="E18" i="35" s="1"/>
  <c r="B14" i="38"/>
  <c r="F27" i="26"/>
  <c r="D21" i="25"/>
  <c r="F44" i="35"/>
  <c r="F25" i="26"/>
  <c r="F49" i="35"/>
  <c r="F48" i="35"/>
  <c r="F68" i="35"/>
  <c r="D29" i="20"/>
  <c r="F29" i="20" s="1"/>
  <c r="D48" i="20"/>
  <c r="F48" i="20" s="1"/>
  <c r="F25" i="23"/>
  <c r="D28" i="24"/>
  <c r="D8" i="32"/>
  <c r="E11" i="32" s="1"/>
  <c r="F21" i="23"/>
  <c r="G21" i="23" s="1"/>
  <c r="F23" i="23"/>
  <c r="D47" i="35"/>
  <c r="E161" i="2"/>
  <c r="H33" i="26"/>
  <c r="D46" i="20"/>
  <c r="F46" i="20" s="1"/>
  <c r="H35" i="26"/>
  <c r="G34" i="8"/>
  <c r="H31" i="26"/>
  <c r="J31" i="26" s="1"/>
  <c r="F67" i="35"/>
  <c r="F41" i="35"/>
  <c r="B28" i="38"/>
  <c r="D35" i="26"/>
  <c r="F43" i="19"/>
  <c r="F31" i="35"/>
  <c r="D27" i="20"/>
  <c r="D53" i="20"/>
  <c r="E12" i="23"/>
  <c r="F14" i="35"/>
  <c r="G12" i="23"/>
  <c r="G13" i="23"/>
  <c r="F17" i="19"/>
  <c r="F19" i="26"/>
  <c r="C23" i="21"/>
  <c r="F16" i="35"/>
  <c r="F19" i="19"/>
  <c r="F15" i="35"/>
  <c r="F15" i="19"/>
  <c r="F98" i="19"/>
  <c r="F12" i="35"/>
  <c r="F9" i="35"/>
  <c r="D85" i="19"/>
  <c r="E84" i="19" s="1"/>
  <c r="E16" i="35"/>
  <c r="F74" i="35"/>
  <c r="F29" i="35"/>
  <c r="C27" i="20"/>
  <c r="F40" i="35"/>
  <c r="D10" i="19"/>
  <c r="F10" i="35"/>
  <c r="D14" i="21"/>
  <c r="F13" i="19"/>
  <c r="D37" i="22"/>
  <c r="D9" i="21"/>
  <c r="C11" i="22"/>
  <c r="C37" i="22" s="1"/>
  <c r="E25" i="20"/>
  <c r="B210" i="19"/>
  <c r="E29" i="35"/>
  <c r="G60" i="9"/>
  <c r="E15" i="20"/>
  <c r="E24" i="35"/>
  <c r="B22" i="38"/>
  <c r="D210" i="19"/>
  <c r="E204" i="19" s="1"/>
  <c r="E34" i="8"/>
  <c r="H9" i="26"/>
  <c r="D23" i="21"/>
  <c r="B39" i="19"/>
  <c r="E70" i="9"/>
  <c r="D39" i="19"/>
  <c r="C53" i="20"/>
  <c r="G31" i="20"/>
  <c r="E41" i="35"/>
  <c r="G122" i="7"/>
  <c r="D31" i="26"/>
  <c r="F31" i="26" s="1"/>
  <c r="G13" i="7"/>
  <c r="D15" i="26"/>
  <c r="D23" i="23"/>
  <c r="E23" i="23" s="1"/>
  <c r="C113" i="2"/>
  <c r="E44" i="12" s="1"/>
  <c r="D206" i="2"/>
  <c r="F22" i="14" s="1"/>
  <c r="F70" i="9"/>
  <c r="E122" i="7"/>
  <c r="D124" i="19"/>
  <c r="E104" i="19" s="1"/>
  <c r="B28" i="24"/>
  <c r="E59" i="7"/>
  <c r="D11" i="20"/>
  <c r="F11" i="20" s="1"/>
  <c r="C46" i="20"/>
  <c r="E46" i="20" s="1"/>
  <c r="H21" i="26"/>
  <c r="J21" i="26" s="1"/>
  <c r="B15" i="38"/>
  <c r="D21" i="23"/>
  <c r="E21" i="23" s="1"/>
  <c r="B14" i="19"/>
  <c r="H11" i="26"/>
  <c r="D25" i="23"/>
  <c r="B124" i="19"/>
  <c r="C102" i="19" s="1"/>
  <c r="D11" i="26"/>
  <c r="H23" i="26"/>
  <c r="J23" i="26" s="1"/>
  <c r="C47" i="35"/>
  <c r="E48" i="35"/>
  <c r="F60" i="9"/>
  <c r="C29" i="20"/>
  <c r="E29" i="20" s="1"/>
  <c r="B8" i="32"/>
  <c r="C11" i="32" s="1"/>
  <c r="E63" i="2"/>
  <c r="G24" i="12" s="1"/>
  <c r="C48" i="20"/>
  <c r="E48" i="20" s="1"/>
  <c r="D33" i="26"/>
  <c r="F33" i="26" s="1"/>
  <c r="E67" i="35"/>
  <c r="C11" i="20"/>
  <c r="E11" i="20" s="1"/>
  <c r="C26" i="16"/>
  <c r="E221" i="19"/>
  <c r="E223" i="19"/>
  <c r="E15" i="30"/>
  <c r="C9" i="20"/>
  <c r="E9" i="20" s="1"/>
  <c r="E220" i="19"/>
  <c r="E26" i="33"/>
  <c r="D14" i="19"/>
  <c r="C11" i="21"/>
  <c r="I16" i="17"/>
  <c r="D9" i="20"/>
  <c r="F9" i="20" s="1"/>
  <c r="D23" i="26"/>
  <c r="F23" i="26" s="1"/>
  <c r="B27" i="17"/>
  <c r="D11" i="21"/>
  <c r="D15" i="30"/>
  <c r="E10" i="35"/>
  <c r="G59" i="7"/>
  <c r="C50" i="35"/>
  <c r="F50" i="35" s="1"/>
  <c r="E13" i="7"/>
  <c r="E75" i="8"/>
  <c r="E68" i="35"/>
  <c r="F25" i="16"/>
  <c r="E46" i="33"/>
  <c r="C161" i="2"/>
  <c r="D9" i="26"/>
  <c r="F27" i="17"/>
  <c r="D11" i="22"/>
  <c r="H37" i="22" s="1"/>
  <c r="E39" i="21"/>
  <c r="C168" i="19"/>
  <c r="C167" i="19"/>
  <c r="C165" i="19"/>
  <c r="C166" i="19"/>
  <c r="I10" i="17"/>
  <c r="H26" i="17"/>
  <c r="B20" i="25"/>
  <c r="D13" i="25"/>
  <c r="I37" i="22"/>
  <c r="F15" i="20"/>
  <c r="D26" i="16"/>
  <c r="C27" i="17"/>
  <c r="E24" i="41"/>
  <c r="D24" i="41" s="1"/>
  <c r="K36" i="29"/>
  <c r="I27" i="22"/>
  <c r="C70" i="35"/>
  <c r="F70" i="35" s="1"/>
  <c r="C206" i="2"/>
  <c r="E22" i="14" s="1"/>
  <c r="E60" i="9"/>
  <c r="I18" i="17"/>
  <c r="E44" i="35"/>
  <c r="C20" i="25"/>
  <c r="C22" i="25" s="1"/>
  <c r="E175" i="2"/>
  <c r="D10" i="23"/>
  <c r="E10" i="23" s="1"/>
  <c r="D27" i="22"/>
  <c r="I26" i="17"/>
  <c r="B85" i="19"/>
  <c r="B10" i="19"/>
  <c r="E26" i="16"/>
  <c r="E27" i="17"/>
  <c r="H27" i="17"/>
  <c r="E9" i="35"/>
  <c r="G35" i="20"/>
  <c r="G33" i="20"/>
  <c r="C27" i="22"/>
  <c r="E35" i="21"/>
  <c r="G35" i="21" s="1"/>
  <c r="E49" i="35"/>
  <c r="K62" i="29"/>
  <c r="N29" i="15"/>
  <c r="F16" i="16"/>
  <c r="F26" i="16" s="1"/>
  <c r="C9" i="21"/>
  <c r="C14" i="21"/>
  <c r="E13" i="21" s="1"/>
  <c r="F121" i="19"/>
  <c r="F197" i="19"/>
  <c r="F18" i="19"/>
  <c r="F42" i="19"/>
  <c r="C134" i="19"/>
  <c r="C136" i="19"/>
  <c r="F137" i="19"/>
  <c r="C135" i="19"/>
  <c r="C137" i="19"/>
  <c r="F16" i="19"/>
  <c r="D12" i="24"/>
  <c r="F75" i="8"/>
  <c r="D161" i="2"/>
  <c r="F73" i="19"/>
  <c r="E13" i="20"/>
  <c r="F65" i="19"/>
  <c r="F168" i="19"/>
  <c r="E31" i="35"/>
  <c r="E40" i="35"/>
  <c r="D27" i="24"/>
  <c r="E15" i="9"/>
  <c r="C63" i="35"/>
  <c r="C175" i="2"/>
  <c r="E15" i="14" s="1"/>
  <c r="C35" i="22"/>
  <c r="E35" i="22" s="1"/>
  <c r="F28" i="35"/>
  <c r="E28" i="35"/>
  <c r="F13" i="20"/>
  <c r="F38" i="19"/>
  <c r="F114" i="19"/>
  <c r="F186" i="19"/>
  <c r="E9" i="30"/>
  <c r="H20" i="26"/>
  <c r="J19" i="26" s="1"/>
  <c r="B19" i="38"/>
  <c r="J29" i="22"/>
  <c r="J27" i="22" s="1"/>
  <c r="G107" i="7"/>
  <c r="H18" i="26"/>
  <c r="H13" i="26"/>
  <c r="H34" i="26"/>
  <c r="H30" i="26"/>
  <c r="F24" i="23"/>
  <c r="D13" i="21"/>
  <c r="D15" i="21"/>
  <c r="F15" i="21" s="1"/>
  <c r="D155" i="19"/>
  <c r="F155" i="19" s="1"/>
  <c r="D30" i="19"/>
  <c r="F30" i="19" s="1"/>
  <c r="D17" i="21"/>
  <c r="D40" i="21"/>
  <c r="F39" i="21" s="1"/>
  <c r="C64" i="35"/>
  <c r="E19" i="9"/>
  <c r="D71" i="35"/>
  <c r="E71" i="35" s="1"/>
  <c r="G70" i="9"/>
  <c r="E206" i="2"/>
  <c r="G22" i="14" s="1"/>
  <c r="E165" i="19"/>
  <c r="E168" i="19"/>
  <c r="E166" i="19"/>
  <c r="E167" i="19"/>
  <c r="M30" i="15"/>
  <c r="J36" i="29"/>
  <c r="F20" i="9"/>
  <c r="D184" i="2"/>
  <c r="F19" i="14" s="1"/>
  <c r="F122" i="7"/>
  <c r="D113" i="2"/>
  <c r="F44" i="12" s="1"/>
  <c r="F25" i="20"/>
  <c r="F36" i="19"/>
  <c r="F105" i="19"/>
  <c r="C221" i="19"/>
  <c r="C223" i="19"/>
  <c r="F223" i="19"/>
  <c r="C220" i="19"/>
  <c r="C222" i="19"/>
  <c r="E15" i="35"/>
  <c r="J23" i="22"/>
  <c r="N20" i="15"/>
  <c r="E15" i="21"/>
  <c r="E43" i="35"/>
  <c r="B12" i="24"/>
  <c r="E135" i="19"/>
  <c r="E137" i="19"/>
  <c r="E136" i="19"/>
  <c r="E134" i="19"/>
  <c r="E14" i="35"/>
  <c r="F41" i="19"/>
  <c r="F153" i="19"/>
  <c r="C153" i="19"/>
  <c r="F12" i="19"/>
  <c r="F13" i="7"/>
  <c r="D63" i="2"/>
  <c r="F24" i="12" s="1"/>
  <c r="F57" i="19"/>
  <c r="H35" i="22"/>
  <c r="J35" i="22" s="1"/>
  <c r="C152" i="19"/>
  <c r="C147" i="19"/>
  <c r="C149" i="19"/>
  <c r="C151" i="19"/>
  <c r="C155" i="19"/>
  <c r="C154" i="19"/>
  <c r="C150" i="19"/>
  <c r="C148" i="19"/>
  <c r="J62" i="29"/>
  <c r="C164" i="2" l="1"/>
  <c r="E27" i="13" s="1"/>
  <c r="E24" i="13"/>
  <c r="D164" i="2"/>
  <c r="F27" i="13" s="1"/>
  <c r="F24" i="13"/>
  <c r="I27" i="17"/>
  <c r="I17" i="17"/>
  <c r="G15" i="14"/>
  <c r="D65" i="35" s="1"/>
  <c r="E164" i="2"/>
  <c r="G27" i="13" s="1"/>
  <c r="G24" i="13"/>
  <c r="D51" i="35" s="1"/>
  <c r="D54" i="35" s="1"/>
  <c r="F30" i="35"/>
  <c r="F26" i="35"/>
  <c r="D11" i="23"/>
  <c r="E11" i="23" s="1"/>
  <c r="D27" i="35"/>
  <c r="D32" i="35"/>
  <c r="F13" i="35"/>
  <c r="D7" i="35"/>
  <c r="D17" i="35"/>
  <c r="C7" i="35"/>
  <c r="C17" i="35"/>
  <c r="E30" i="35"/>
  <c r="K21" i="26"/>
  <c r="I31" i="22"/>
  <c r="D38" i="22" s="1"/>
  <c r="E172" i="7"/>
  <c r="C32" i="35"/>
  <c r="K27" i="26"/>
  <c r="K25" i="26"/>
  <c r="F64" i="35"/>
  <c r="F11" i="35"/>
  <c r="E184" i="19"/>
  <c r="H36" i="26"/>
  <c r="J35" i="26" s="1"/>
  <c r="F63" i="35"/>
  <c r="E37" i="22"/>
  <c r="K23" i="26"/>
  <c r="G48" i="20"/>
  <c r="G46" i="20"/>
  <c r="F71" i="35"/>
  <c r="E12" i="41"/>
  <c r="E15" i="41" s="1"/>
  <c r="F47" i="35"/>
  <c r="E9" i="32"/>
  <c r="B30" i="38"/>
  <c r="G23" i="23"/>
  <c r="D10" i="32"/>
  <c r="E10" i="32" s="1"/>
  <c r="G29" i="20"/>
  <c r="G76" i="8"/>
  <c r="F11" i="23"/>
  <c r="G11" i="23" s="1"/>
  <c r="J33" i="26"/>
  <c r="K33" i="26" s="1"/>
  <c r="K31" i="26"/>
  <c r="E76" i="8"/>
  <c r="D29" i="26"/>
  <c r="F29" i="26" s="1"/>
  <c r="E27" i="35"/>
  <c r="E186" i="19"/>
  <c r="E192" i="19"/>
  <c r="E191" i="19"/>
  <c r="E185" i="19"/>
  <c r="E194" i="19"/>
  <c r="E189" i="19"/>
  <c r="E197" i="19"/>
  <c r="E207" i="19"/>
  <c r="E195" i="19"/>
  <c r="E203" i="19"/>
  <c r="E205" i="19"/>
  <c r="C31" i="22"/>
  <c r="C38" i="22" s="1"/>
  <c r="E187" i="19"/>
  <c r="J37" i="22"/>
  <c r="K19" i="26"/>
  <c r="F18" i="35"/>
  <c r="C24" i="21"/>
  <c r="E23" i="21" s="1"/>
  <c r="C20" i="21"/>
  <c r="E19" i="21" s="1"/>
  <c r="C22" i="21"/>
  <c r="E21" i="21" s="1"/>
  <c r="E200" i="19"/>
  <c r="E196" i="19"/>
  <c r="C192" i="19"/>
  <c r="C196" i="19"/>
  <c r="E100" i="19"/>
  <c r="E101" i="19"/>
  <c r="E113" i="19"/>
  <c r="E107" i="19"/>
  <c r="C36" i="22"/>
  <c r="E36" i="22" s="1"/>
  <c r="E109" i="19"/>
  <c r="E120" i="19"/>
  <c r="G25" i="20"/>
  <c r="G11" i="20"/>
  <c r="F14" i="19"/>
  <c r="C119" i="19"/>
  <c r="C123" i="19"/>
  <c r="C104" i="19"/>
  <c r="E73" i="19"/>
  <c r="E83" i="19"/>
  <c r="E77" i="19"/>
  <c r="E63" i="19"/>
  <c r="E64" i="19"/>
  <c r="E65" i="19"/>
  <c r="E71" i="19"/>
  <c r="E62" i="19"/>
  <c r="E60" i="19"/>
  <c r="E59" i="19"/>
  <c r="E85" i="19"/>
  <c r="E81" i="19"/>
  <c r="E74" i="19"/>
  <c r="E79" i="19"/>
  <c r="E67" i="19"/>
  <c r="E57" i="19"/>
  <c r="E68" i="19"/>
  <c r="E82" i="19"/>
  <c r="E66" i="19"/>
  <c r="E75" i="19"/>
  <c r="E76" i="19"/>
  <c r="E72" i="19"/>
  <c r="E58" i="19"/>
  <c r="E70" i="19"/>
  <c r="E61" i="19"/>
  <c r="E80" i="19"/>
  <c r="E78" i="19"/>
  <c r="E69" i="19"/>
  <c r="D36" i="26"/>
  <c r="F35" i="26" s="1"/>
  <c r="C204" i="19"/>
  <c r="F10" i="19"/>
  <c r="C65" i="19"/>
  <c r="C84" i="19"/>
  <c r="C209" i="19"/>
  <c r="C203" i="19"/>
  <c r="C195" i="19"/>
  <c r="C189" i="19"/>
  <c r="F39" i="19"/>
  <c r="F27" i="35"/>
  <c r="E202" i="19"/>
  <c r="E193" i="19"/>
  <c r="C188" i="19"/>
  <c r="C197" i="19"/>
  <c r="C208" i="19"/>
  <c r="C199" i="19"/>
  <c r="C205" i="19"/>
  <c r="C202" i="19"/>
  <c r="C201" i="19"/>
  <c r="C186" i="19"/>
  <c r="C190" i="19"/>
  <c r="F13" i="21"/>
  <c r="G13" i="21" s="1"/>
  <c r="C109" i="19"/>
  <c r="C113" i="19"/>
  <c r="C101" i="19"/>
  <c r="C69" i="19"/>
  <c r="C200" i="19"/>
  <c r="C184" i="19"/>
  <c r="C191" i="19"/>
  <c r="D16" i="26"/>
  <c r="F15" i="26" s="1"/>
  <c r="C193" i="19"/>
  <c r="C183" i="19"/>
  <c r="C206" i="19"/>
  <c r="C198" i="19"/>
  <c r="E47" i="35"/>
  <c r="F210" i="19"/>
  <c r="D14" i="26"/>
  <c r="F13" i="26" s="1"/>
  <c r="C181" i="19"/>
  <c r="H36" i="22"/>
  <c r="J36" i="22" s="1"/>
  <c r="C182" i="19"/>
  <c r="E181" i="19"/>
  <c r="C210" i="19"/>
  <c r="C194" i="19"/>
  <c r="E11" i="35"/>
  <c r="C185" i="19"/>
  <c r="C207" i="19"/>
  <c r="C103" i="19"/>
  <c r="C187" i="19"/>
  <c r="C124" i="19"/>
  <c r="G15" i="20"/>
  <c r="C117" i="19"/>
  <c r="E206" i="19"/>
  <c r="E188" i="19"/>
  <c r="E119" i="19"/>
  <c r="C120" i="19"/>
  <c r="E183" i="19"/>
  <c r="E201" i="19"/>
  <c r="C9" i="32"/>
  <c r="E112" i="19"/>
  <c r="C105" i="19"/>
  <c r="B20" i="19"/>
  <c r="C19" i="19" s="1"/>
  <c r="B3" i="6"/>
  <c r="E190" i="19"/>
  <c r="E208" i="19"/>
  <c r="C18" i="21"/>
  <c r="E17" i="21" s="1"/>
  <c r="E106" i="19"/>
  <c r="C98" i="19"/>
  <c r="E199" i="19"/>
  <c r="E209" i="19"/>
  <c r="E210" i="19"/>
  <c r="B44" i="19"/>
  <c r="C33" i="19" s="1"/>
  <c r="E182" i="19"/>
  <c r="E198" i="19"/>
  <c r="E123" i="19"/>
  <c r="E117" i="19"/>
  <c r="D17" i="26"/>
  <c r="F17" i="26" s="1"/>
  <c r="C106" i="19"/>
  <c r="E118" i="19"/>
  <c r="E121" i="19"/>
  <c r="D10" i="26"/>
  <c r="F9" i="26" s="1"/>
  <c r="C99" i="19"/>
  <c r="D12" i="21"/>
  <c r="F11" i="21" s="1"/>
  <c r="E103" i="19"/>
  <c r="C51" i="35"/>
  <c r="C111" i="19"/>
  <c r="F26" i="23"/>
  <c r="G25" i="23" s="1"/>
  <c r="E115" i="19"/>
  <c r="B10" i="32"/>
  <c r="C10" i="32" s="1"/>
  <c r="C114" i="19"/>
  <c r="D26" i="23"/>
  <c r="E25" i="23" s="1"/>
  <c r="E114" i="19"/>
  <c r="C10" i="21"/>
  <c r="E9" i="21" s="1"/>
  <c r="C118" i="19"/>
  <c r="F71" i="9"/>
  <c r="H10" i="26"/>
  <c r="J9" i="26" s="1"/>
  <c r="C67" i="19"/>
  <c r="F124" i="19"/>
  <c r="D20" i="19"/>
  <c r="E19" i="19" s="1"/>
  <c r="E13" i="30"/>
  <c r="E124" i="19"/>
  <c r="C100" i="19"/>
  <c r="C116" i="19"/>
  <c r="D34" i="21"/>
  <c r="F33" i="21" s="1"/>
  <c r="H14" i="26"/>
  <c r="J13" i="26" s="1"/>
  <c r="E99" i="19"/>
  <c r="E116" i="19"/>
  <c r="C12" i="21"/>
  <c r="E11" i="21" s="1"/>
  <c r="C122" i="19"/>
  <c r="C107" i="19"/>
  <c r="C110" i="19"/>
  <c r="D28" i="20"/>
  <c r="F27" i="20" s="1"/>
  <c r="H17" i="26"/>
  <c r="J17" i="26" s="1"/>
  <c r="E111" i="19"/>
  <c r="E108" i="19"/>
  <c r="E105" i="19"/>
  <c r="E90" i="7"/>
  <c r="D10" i="21"/>
  <c r="F9" i="21" s="1"/>
  <c r="E50" i="35"/>
  <c r="E98" i="19"/>
  <c r="G9" i="20"/>
  <c r="C121" i="19"/>
  <c r="B17" i="38"/>
  <c r="C3" i="6"/>
  <c r="C108" i="19"/>
  <c r="C112" i="19"/>
  <c r="E110" i="19"/>
  <c r="E122" i="19"/>
  <c r="D12" i="26"/>
  <c r="F11" i="26" s="1"/>
  <c r="C115" i="19"/>
  <c r="H12" i="26"/>
  <c r="J11" i="26" s="1"/>
  <c r="E102" i="19"/>
  <c r="C64" i="19"/>
  <c r="C34" i="21"/>
  <c r="E33" i="21" s="1"/>
  <c r="C28" i="20"/>
  <c r="E27" i="20" s="1"/>
  <c r="D13" i="30"/>
  <c r="G90" i="7"/>
  <c r="C78" i="19"/>
  <c r="C74" i="19"/>
  <c r="G20" i="9"/>
  <c r="G39" i="21"/>
  <c r="C58" i="19"/>
  <c r="E63" i="35"/>
  <c r="C77" i="19"/>
  <c r="D31" i="22"/>
  <c r="H38" i="22" s="1"/>
  <c r="B22" i="25"/>
  <c r="D22" i="25" s="1"/>
  <c r="D20" i="25"/>
  <c r="E184" i="2"/>
  <c r="C80" i="19"/>
  <c r="C72" i="19"/>
  <c r="C83" i="19"/>
  <c r="C76" i="19"/>
  <c r="C75" i="19"/>
  <c r="C79" i="19"/>
  <c r="G13" i="20"/>
  <c r="E70" i="35"/>
  <c r="N30" i="15"/>
  <c r="C62" i="19"/>
  <c r="F85" i="19"/>
  <c r="C70" i="19"/>
  <c r="C71" i="19"/>
  <c r="C85" i="19"/>
  <c r="C63" i="19"/>
  <c r="C61" i="19"/>
  <c r="C73" i="19"/>
  <c r="C57" i="19"/>
  <c r="C68" i="19"/>
  <c r="C60" i="19"/>
  <c r="C82" i="19"/>
  <c r="C59" i="19"/>
  <c r="C81" i="19"/>
  <c r="C66" i="19"/>
  <c r="E64" i="35"/>
  <c r="C72" i="35"/>
  <c r="E71" i="9"/>
  <c r="F172" i="7"/>
  <c r="F29" i="9"/>
  <c r="D207" i="2"/>
  <c r="F7" i="29"/>
  <c r="G15" i="21"/>
  <c r="F76" i="8"/>
  <c r="B14" i="24"/>
  <c r="B24" i="38"/>
  <c r="G172" i="7"/>
  <c r="H16" i="26"/>
  <c r="J15" i="26" s="1"/>
  <c r="D22" i="21"/>
  <c r="F21" i="21" s="1"/>
  <c r="D24" i="21"/>
  <c r="F23" i="21" s="1"/>
  <c r="D18" i="21"/>
  <c r="F17" i="21" s="1"/>
  <c r="D20" i="21"/>
  <c r="F19" i="21" s="1"/>
  <c r="D44" i="19"/>
  <c r="E30" i="19" s="1"/>
  <c r="D14" i="24"/>
  <c r="E27" i="24" s="1"/>
  <c r="F90" i="7"/>
  <c r="J31" i="22"/>
  <c r="I38" i="22" s="1"/>
  <c r="D72" i="35"/>
  <c r="G71" i="9"/>
  <c r="E155" i="19"/>
  <c r="E154" i="19"/>
  <c r="E148" i="19"/>
  <c r="E147" i="19"/>
  <c r="E151" i="19"/>
  <c r="E152" i="19"/>
  <c r="E150" i="19"/>
  <c r="E153" i="19"/>
  <c r="E149" i="19"/>
  <c r="E20" i="9"/>
  <c r="C65" i="35"/>
  <c r="F65" i="35" s="1"/>
  <c r="D210" i="2" l="1"/>
  <c r="F26" i="14" s="1"/>
  <c r="F23" i="14"/>
  <c r="G19" i="14"/>
  <c r="D69" i="35" s="1"/>
  <c r="E7" i="35"/>
  <c r="F7" i="35"/>
  <c r="E38" i="22"/>
  <c r="H29" i="26"/>
  <c r="J29" i="26" s="1"/>
  <c r="K29" i="26" s="1"/>
  <c r="D52" i="20"/>
  <c r="F52" i="20" s="1"/>
  <c r="F72" i="35"/>
  <c r="D12" i="41"/>
  <c r="B31" i="38"/>
  <c r="E12" i="30"/>
  <c r="G12" i="30" s="1"/>
  <c r="D50" i="20"/>
  <c r="F50" i="20" s="1"/>
  <c r="E10" i="30"/>
  <c r="G10" i="30" s="1"/>
  <c r="K35" i="26"/>
  <c r="E14" i="30"/>
  <c r="G14" i="30" s="1"/>
  <c r="G79" i="8"/>
  <c r="E8" i="30"/>
  <c r="G8" i="30" s="1"/>
  <c r="C5" i="6"/>
  <c r="D12" i="32"/>
  <c r="E12" i="32" s="1"/>
  <c r="F14" i="23"/>
  <c r="G14" i="23" s="1"/>
  <c r="E207" i="2"/>
  <c r="G29" i="9"/>
  <c r="G23" i="21"/>
  <c r="C38" i="19"/>
  <c r="G19" i="21"/>
  <c r="K17" i="26"/>
  <c r="K13" i="26"/>
  <c r="F32" i="35"/>
  <c r="G21" i="21"/>
  <c r="F51" i="35"/>
  <c r="C54" i="35"/>
  <c r="F54" i="35" s="1"/>
  <c r="E16" i="19"/>
  <c r="E10" i="19"/>
  <c r="E12" i="19"/>
  <c r="C41" i="19"/>
  <c r="E15" i="19"/>
  <c r="E14" i="19"/>
  <c r="E18" i="19"/>
  <c r="K15" i="26"/>
  <c r="G17" i="21"/>
  <c r="E32" i="35"/>
  <c r="C50" i="20"/>
  <c r="E50" i="20" s="1"/>
  <c r="K11" i="26"/>
  <c r="K9" i="26"/>
  <c r="G33" i="21"/>
  <c r="F17" i="35"/>
  <c r="E11" i="19"/>
  <c r="E13" i="19"/>
  <c r="E20" i="19"/>
  <c r="E17" i="19"/>
  <c r="G11" i="21"/>
  <c r="C39" i="19"/>
  <c r="C42" i="19"/>
  <c r="F44" i="19"/>
  <c r="C36" i="19"/>
  <c r="C37" i="19"/>
  <c r="C32" i="19"/>
  <c r="C34" i="19"/>
  <c r="E51" i="35"/>
  <c r="C10" i="19"/>
  <c r="C16" i="19"/>
  <c r="C30" i="19"/>
  <c r="C15" i="19"/>
  <c r="F20" i="19"/>
  <c r="C31" i="19"/>
  <c r="C12" i="19"/>
  <c r="C43" i="19"/>
  <c r="C35" i="19"/>
  <c r="C13" i="19"/>
  <c r="C11" i="19"/>
  <c r="C44" i="19"/>
  <c r="C14" i="19"/>
  <c r="C40" i="19"/>
  <c r="C17" i="19"/>
  <c r="C18" i="19"/>
  <c r="C20" i="19"/>
  <c r="G9" i="21"/>
  <c r="E17" i="35"/>
  <c r="G27" i="20"/>
  <c r="D10" i="30"/>
  <c r="F10" i="30" s="1"/>
  <c r="E79" i="8"/>
  <c r="D14" i="30"/>
  <c r="F14" i="30" s="1"/>
  <c r="B12" i="32"/>
  <c r="C12" i="32" s="1"/>
  <c r="D14" i="23"/>
  <c r="E14" i="23" s="1"/>
  <c r="D8" i="30"/>
  <c r="F8" i="30" s="1"/>
  <c r="B5" i="6"/>
  <c r="C52" i="20"/>
  <c r="E52" i="20" s="1"/>
  <c r="D12" i="30"/>
  <c r="F12" i="30" s="1"/>
  <c r="J38" i="22"/>
  <c r="E72" i="35"/>
  <c r="D15" i="41"/>
  <c r="D11" i="41" s="1"/>
  <c r="D43" i="41" s="1"/>
  <c r="D45" i="41" s="1"/>
  <c r="F47" i="41" s="1"/>
  <c r="C13" i="6" s="1"/>
  <c r="E11" i="41"/>
  <c r="E43" i="41" s="1"/>
  <c r="E12" i="24"/>
  <c r="E7" i="29"/>
  <c r="I7" i="29"/>
  <c r="G7" i="29"/>
  <c r="E21" i="24"/>
  <c r="E10" i="24"/>
  <c r="E18" i="24"/>
  <c r="E11" i="24"/>
  <c r="E19" i="24"/>
  <c r="E17" i="24"/>
  <c r="E25" i="24"/>
  <c r="E13" i="24"/>
  <c r="E22" i="24"/>
  <c r="E23" i="24"/>
  <c r="E14" i="24"/>
  <c r="E26" i="24"/>
  <c r="E15" i="24"/>
  <c r="E16" i="24"/>
  <c r="E24" i="24"/>
  <c r="E28" i="24"/>
  <c r="E9" i="24"/>
  <c r="E20" i="24"/>
  <c r="C14" i="24"/>
  <c r="C17" i="24"/>
  <c r="C20" i="24"/>
  <c r="C23" i="24"/>
  <c r="C26" i="24"/>
  <c r="C15" i="24"/>
  <c r="C18" i="24"/>
  <c r="C21" i="24"/>
  <c r="C24" i="24"/>
  <c r="C22" i="24"/>
  <c r="C27" i="24"/>
  <c r="C10" i="24"/>
  <c r="C16" i="24"/>
  <c r="C25" i="24"/>
  <c r="C13" i="24"/>
  <c r="C19" i="24"/>
  <c r="C11" i="24"/>
  <c r="C28" i="24"/>
  <c r="C9" i="24"/>
  <c r="F79" i="8"/>
  <c r="E65" i="35"/>
  <c r="E31" i="19"/>
  <c r="E37" i="19"/>
  <c r="E44" i="19"/>
  <c r="E32" i="19"/>
  <c r="E34" i="19"/>
  <c r="E33" i="19"/>
  <c r="E41" i="19"/>
  <c r="E35" i="19"/>
  <c r="E40" i="19"/>
  <c r="E39" i="19"/>
  <c r="E38" i="19"/>
  <c r="E43" i="19"/>
  <c r="E42" i="19"/>
  <c r="E36" i="19"/>
  <c r="C12" i="24"/>
  <c r="F72" i="9"/>
  <c r="E210" i="2" l="1"/>
  <c r="G26" i="14" s="1"/>
  <c r="G23" i="14"/>
  <c r="G52" i="20"/>
  <c r="D73" i="35"/>
  <c r="G72" i="9"/>
  <c r="G50" i="20"/>
  <c r="H8" i="30"/>
  <c r="H10" i="30"/>
  <c r="H14" i="30"/>
  <c r="H12" i="30"/>
  <c r="E54" i="35"/>
  <c r="F75" i="9"/>
  <c r="E22" i="9"/>
  <c r="C179" i="2"/>
  <c r="E24" i="9" l="1"/>
  <c r="E16" i="14"/>
  <c r="G75" i="9"/>
  <c r="C7" i="6"/>
  <c r="C184" i="2"/>
  <c r="C66" i="35"/>
  <c r="E29" i="9" l="1"/>
  <c r="E19" i="14"/>
  <c r="C207" i="2"/>
  <c r="C69" i="35"/>
  <c r="E69" i="35" s="1"/>
  <c r="E72" i="9"/>
  <c r="F66" i="35"/>
  <c r="E66" i="35"/>
  <c r="C210" i="2" l="1"/>
  <c r="E26" i="14" s="1"/>
  <c r="E23" i="14"/>
  <c r="C73" i="35" s="1"/>
  <c r="E73" i="35" s="1"/>
  <c r="F69" i="35"/>
  <c r="F73" i="35"/>
  <c r="B7" i="6"/>
  <c r="D76" i="35"/>
  <c r="C76" i="35"/>
  <c r="E75" i="9"/>
  <c r="F76" i="35" l="1"/>
  <c r="E76" i="35"/>
</calcChain>
</file>

<file path=xl/sharedStrings.xml><?xml version="1.0" encoding="utf-8"?>
<sst xmlns="http://schemas.openxmlformats.org/spreadsheetml/2006/main" count="3087" uniqueCount="1974">
  <si>
    <t>Dimenzió Számítástechnikai és Szolgáltató Kft.</t>
  </si>
  <si>
    <t>Verzió: 1.0</t>
  </si>
  <si>
    <t>1117 Budapest, Nádorliget 8/a.</t>
  </si>
  <si>
    <t>iroda@dimenzio-kft.hu</t>
  </si>
  <si>
    <t>http://www.dimenzio-kft.hu/</t>
  </si>
  <si>
    <t>Statisztikai számjel:</t>
  </si>
  <si>
    <t>Cégjegyzék szám:</t>
  </si>
  <si>
    <t>10-96-125285</t>
  </si>
  <si>
    <t>Adószám:</t>
  </si>
  <si>
    <t>11230328-2-41</t>
  </si>
  <si>
    <t>Cégnév:</t>
  </si>
  <si>
    <t>Minta Kft.</t>
  </si>
  <si>
    <t>A vállalkozás címe:</t>
  </si>
  <si>
    <t>Budapest, Ilka u.22.</t>
  </si>
  <si>
    <t>A vállalkozás telefonszáma:</t>
  </si>
  <si>
    <t>328-55-67</t>
  </si>
  <si>
    <t>Helység, dátum:</t>
  </si>
  <si>
    <t>Tárgyév:</t>
  </si>
  <si>
    <t>A mérleg fordulónapja:</t>
  </si>
  <si>
    <t>Könyvvizsgáló van=0, nincs= 1</t>
  </si>
  <si>
    <t>Ha a beírt érték 1-es a borító oldalon megjelenik:</t>
  </si>
  <si>
    <t>" A közzétett adatok könyvvizsgálattal nincsenek alátámasztva."</t>
  </si>
  <si>
    <t>Beszámoló formája:</t>
  </si>
  <si>
    <t>Éves beszámoló</t>
  </si>
  <si>
    <t>Egyszerűsített éves beszámoló</t>
  </si>
  <si>
    <t>Eredmény megállapítás módszere:</t>
  </si>
  <si>
    <t>Összköltség eljárás</t>
  </si>
  <si>
    <t xml:space="preserve">  </t>
  </si>
  <si>
    <t xml:space="preserve">Beszámoló formája:                       </t>
  </si>
  <si>
    <t>Küszöbértékek</t>
  </si>
  <si>
    <t>Forgalmi költség eljárás</t>
  </si>
  <si>
    <t>Egyszerűsített</t>
  </si>
  <si>
    <t>Konszolidált</t>
  </si>
  <si>
    <t>Mérlegfőösszeg (E Ft)</t>
  </si>
  <si>
    <t>Nettó árbevétel (E Ft)</t>
  </si>
  <si>
    <t>Létszám (fő)</t>
  </si>
  <si>
    <t>Mérlegbeszámoló</t>
  </si>
  <si>
    <t>Jelmagyarázat</t>
  </si>
  <si>
    <t>Előző év</t>
  </si>
  <si>
    <t>Tárgyév</t>
  </si>
  <si>
    <t>A. Befektetett eszközök (2.+10.+18. sor)</t>
  </si>
  <si>
    <t xml:space="preserve">  Összesítő sor (nem felülírandó)</t>
  </si>
  <si>
    <t xml:space="preserve">  I. IMMATERIÁLIS JAVAK (3.-9. sorok)</t>
  </si>
  <si>
    <t>1. Alapítás-átszervezés aktívált értéke</t>
  </si>
  <si>
    <t xml:space="preserve">  Adatbeviteli sor</t>
  </si>
  <si>
    <t>3. Vagyoni értékű jogok</t>
  </si>
  <si>
    <t xml:space="preserve">  Adatbevitel mindkét típusú eredménykimutatáshoz</t>
  </si>
  <si>
    <t>4. Szellemi termékek</t>
  </si>
  <si>
    <t>5. Üzleti vagy cégérték</t>
  </si>
  <si>
    <t>6. Immateriális javakra adott előlegek</t>
  </si>
  <si>
    <t>7. Immateriális javak értékhelyesbítése</t>
  </si>
  <si>
    <t xml:space="preserve">  II. TÁRGYI ESZKÖZÖK (11.-17. sor)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</si>
  <si>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</si>
  <si>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</si>
  <si>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</si>
  <si>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</si>
  <si>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7. Tárgyi eszközök értékhelyesbítése</t>
  </si>
  <si>
    <t>1. Tartós részesedés kapcsolt vállalkozásban</t>
  </si>
  <si>
    <t>2. Tartósan adott kölcsön kapcsolt vállalkozásban</t>
  </si>
  <si>
    <t>3. Tartós jelentős tulajdoni részesedés</t>
  </si>
  <si>
    <t>5. Egyéb tartós részesedés</t>
  </si>
  <si>
    <t>7. Egyéb tartósan adott kölcsön</t>
  </si>
  <si>
    <t>8. Tartós hitelviszonyt megtestesítő értékpapír</t>
  </si>
  <si>
    <t>1. Anyagok</t>
  </si>
  <si>
    <t>2. Befejezetlen termelés és félkész termékek</t>
  </si>
  <si>
    <t>4. Késztermékek</t>
  </si>
  <si>
    <t>5. Áruk</t>
  </si>
  <si>
    <t>6. Készletekre adott előlegek</t>
  </si>
  <si>
    <t>2. Követelések kapcsolt vállalkozással szemben</t>
  </si>
  <si>
    <t>5. Váltókövetelések</t>
  </si>
  <si>
    <t>6. Egyéb követelések</t>
  </si>
  <si>
    <t>7. Követelések értékelési különbözete</t>
  </si>
  <si>
    <t>8. Származékos ügyletek pozitív értékelési különbözete</t>
  </si>
  <si>
    <t>1. Részesedés kapcsolt vállalkozásban</t>
  </si>
  <si>
    <t>1. Pénztár, csekkek</t>
  </si>
  <si>
    <t>2. Bankbetétek</t>
  </si>
  <si>
    <t>1. Bevételek aktív időbeli elhatárolása</t>
  </si>
  <si>
    <t>2. Költségek, ráfordítások aktív időbeli elhatárolása</t>
  </si>
  <si>
    <t xml:space="preserve">  I. JEGYZETT TŐKE</t>
  </si>
  <si>
    <t xml:space="preserve">  I/a Ebből: visszavásárolt tulajdonosi részesedés névértéken</t>
  </si>
  <si>
    <t xml:space="preserve">  II. JEGYZETT, DE MÉG BE NEM FIZETETT TŐKE (-)</t>
  </si>
  <si>
    <t xml:space="preserve">  III. TŐKETARTALÉK</t>
  </si>
  <si>
    <t xml:space="preserve">  IV. EREDMÉNYTARTALÉK</t>
  </si>
  <si>
    <t xml:space="preserve">  V.  LEKÖTÖTT TARTALÉK</t>
  </si>
  <si>
    <t xml:space="preserve">  VI. ÉRTÉKELÉSI TARTALÉK</t>
  </si>
  <si>
    <t>1. Céltartalék a várható kötelezettségekre</t>
  </si>
  <si>
    <t>2. Céltartalék a jövőbeni költségekre</t>
  </si>
  <si>
    <t>3. Egyéb céltartalék</t>
  </si>
  <si>
    <t>1. Hosszú lejáratra kapott kölcsönök</t>
  </si>
  <si>
    <t>3. Tartozások kötvénykibocsátásból</t>
  </si>
  <si>
    <t>9. Egyéb hosszú lejáratú kötelezettségek</t>
  </si>
  <si>
    <t>1. Rövid lejáratú kölcsönök</t>
  </si>
  <si>
    <t xml:space="preserve">     - Ebből: az átváltoztatható kötvények</t>
  </si>
  <si>
    <t>2. Rövid lejáratú hitelek</t>
  </si>
  <si>
    <t>10. Kötelezettségek értékelési különbözete</t>
  </si>
  <si>
    <t>11. Származékos ügyletek negatív értékelési különbözete</t>
  </si>
  <si>
    <t>Eredménykimutatás összköltséges</t>
  </si>
  <si>
    <t>III. EGYÉB BEVÉTELEK</t>
  </si>
  <si>
    <t xml:space="preserve">  Ebből: visszaírt értékvesztés</t>
  </si>
  <si>
    <t>VI. ÉRTÉKCSÖKKENÉSI LEÍRÁS</t>
  </si>
  <si>
    <t>VII. EGYÉB RÁFORDÍTÁSOK</t>
  </si>
  <si>
    <t xml:space="preserve">  Ebből: értékvesztés</t>
  </si>
  <si>
    <t xml:space="preserve">  Ebből: kapcsolt vállalkozástól kapott</t>
  </si>
  <si>
    <t xml:space="preserve">  Ebből: kapcsolt vállalkozástól kapott </t>
  </si>
  <si>
    <t xml:space="preserve">  Ebből: kapcsolt vállalkozásoktól kapott</t>
  </si>
  <si>
    <t xml:space="preserve">  Ebből: értékelési különbözet</t>
  </si>
  <si>
    <t xml:space="preserve">  Ebből: kapcsolt vállalkozásnak adott</t>
  </si>
  <si>
    <t>X. Adófizetési kötelezettség</t>
  </si>
  <si>
    <t>Eredménykimutatás forgalmi költséges</t>
  </si>
  <si>
    <t>VI. EGYÉB RÁFORDÍTÁSOK</t>
  </si>
  <si>
    <t>MÉRLEGBESZÁMOLÓ</t>
  </si>
  <si>
    <t>Beszámoló nyelve:</t>
  </si>
  <si>
    <t>Borító</t>
  </si>
  <si>
    <t>Borítólap ( A3-as lapra másolva valódi borító)</t>
  </si>
  <si>
    <t>Ide írandó a megfelelő szám</t>
  </si>
  <si>
    <t>Ellenőr</t>
  </si>
  <si>
    <t>Mérlegösszefüggések ellenőrzése</t>
  </si>
  <si>
    <t>magyar</t>
  </si>
  <si>
    <t>Mérleg</t>
  </si>
  <si>
    <t>Mérleg "A" változat</t>
  </si>
  <si>
    <t>angol</t>
  </si>
  <si>
    <t>ER-Összk</t>
  </si>
  <si>
    <t xml:space="preserve">Eredménykimutatás (összköltségeljárással) </t>
  </si>
  <si>
    <t>német</t>
  </si>
  <si>
    <t>Er-Forg</t>
  </si>
  <si>
    <t>Eredménykimutatás (forgalmi költség eljárással)</t>
  </si>
  <si>
    <t>választott bármely nyelv</t>
  </si>
  <si>
    <t>MérlE_borító</t>
  </si>
  <si>
    <t>Egyszerűsített éves beszámoló Borítólap</t>
  </si>
  <si>
    <t>Nyelv munkalapon az idegen szóhasználat változtatható</t>
  </si>
  <si>
    <t>Mérl_Egysz</t>
  </si>
  <si>
    <t>Egyszerűsített éves beszámoló "A" Mérlege</t>
  </si>
  <si>
    <t>Nyelv</t>
  </si>
  <si>
    <t>Er-Ö_Egy'</t>
  </si>
  <si>
    <t>Egyszerűsített éves beszámoló Eredménykimutatás összköltséges</t>
  </si>
  <si>
    <t>Er-F_Egy'</t>
  </si>
  <si>
    <t>Egyszerűsített éves beszámoló  Eredménykimutatás forgalmi költséges</t>
  </si>
  <si>
    <t>Cash-Flow</t>
  </si>
  <si>
    <r>
      <rPr>
        <sz val="11"/>
        <rFont val="Arial CE"/>
        <family val="2"/>
        <charset val="238"/>
      </rPr>
      <t xml:space="preserve">Cash-Flow kimutatás </t>
    </r>
    <r>
      <rPr>
        <b/>
        <i/>
        <sz val="11"/>
        <rFont val="Arial CE"/>
        <family val="2"/>
        <charset val="238"/>
      </rPr>
      <t xml:space="preserve"> ( Csak további adatok megadásával !!! )</t>
    </r>
  </si>
  <si>
    <t>Értékadatok átvétele a mérlegből, adatmódosítási lehetőséggel</t>
  </si>
  <si>
    <t>Adatlap</t>
  </si>
  <si>
    <t>A beszámoló főbb adatai</t>
  </si>
  <si>
    <t>Kiegészítő melléklet szerkezeti mintája, táblák és elemzések</t>
  </si>
  <si>
    <r>
      <rPr>
        <b/>
        <sz val="11"/>
        <rFont val="Arial CE"/>
        <family val="2"/>
        <charset val="238"/>
      </rPr>
      <t xml:space="preserve">I.  ÁLTALÁNOS RÉSZ </t>
    </r>
    <r>
      <rPr>
        <i/>
        <sz val="11"/>
        <rFont val="Arial CE"/>
        <family val="2"/>
        <charset val="238"/>
      </rPr>
      <t>(szabadon megfogalmazott, szöveges rész)</t>
    </r>
  </si>
  <si>
    <t>1.  A vállalkozás bemutatása</t>
  </si>
  <si>
    <t>a.  A vállalkozás szöveges bemutatása</t>
  </si>
  <si>
    <t>b.  A vállalkozás tulajdonosi szerkezete</t>
  </si>
  <si>
    <t>c.  A társaság tevékenységének bemutatása</t>
  </si>
  <si>
    <t>d.  A vállalkozás képviseletére jogosult</t>
  </si>
  <si>
    <t xml:space="preserve">     és a beszámoló aláírására kötelezett személyek</t>
  </si>
  <si>
    <t>2.  A kapcsolt vállalkozások bemutatása</t>
  </si>
  <si>
    <t>3.  Általános számviteli információk a vállalkozásról</t>
  </si>
  <si>
    <t>a.  A számviteli politika fő vonásai, jellemzői,</t>
  </si>
  <si>
    <t xml:space="preserve">     illetve a beszámoló összeállításánál alkalmazott szabályrendszer</t>
  </si>
  <si>
    <t>b.  A könyvviteli szolgáltatást végzők bemutatása</t>
  </si>
  <si>
    <t>c.  A vállalkozás könyvvizsgálatának bemutatása</t>
  </si>
  <si>
    <t>d.  A mérleg és eredménykimutatás formájának megválasztása</t>
  </si>
  <si>
    <t>e.  Az értékcsökkenés számításának módszerei</t>
  </si>
  <si>
    <r>
      <rPr>
        <b/>
        <sz val="11"/>
        <rFont val="Arial CE"/>
        <family val="2"/>
        <charset val="238"/>
      </rPr>
      <t>II.  SPECIÁLIS RÉSZ</t>
    </r>
    <r>
      <rPr>
        <i/>
        <sz val="11"/>
        <rFont val="Arial CE"/>
        <family val="2"/>
        <charset val="238"/>
      </rPr>
      <t xml:space="preserve"> (szöveges rész, melyben a lenti táblák felhasználhatók)</t>
    </r>
  </si>
  <si>
    <t xml:space="preserve">Használt </t>
  </si>
  <si>
    <t>táblák</t>
  </si>
  <si>
    <t>1.  Mérleghez kapcsolódó kiegészítések</t>
  </si>
  <si>
    <t>Mérlegadatok változása</t>
  </si>
  <si>
    <t>Mérleg_v</t>
  </si>
  <si>
    <t>a.  Eszközadatok elemzése</t>
  </si>
  <si>
    <t>Eszközök összetétele</t>
  </si>
  <si>
    <t>Eszközök</t>
  </si>
  <si>
    <t>Befektetett eszközök összetétele</t>
  </si>
  <si>
    <t>Befektetett_e</t>
  </si>
  <si>
    <t>Immat. javak és tárgyi eszközök áll. vált. (Befektetési tükör)</t>
  </si>
  <si>
    <t>Tárgyi</t>
  </si>
  <si>
    <t>Immat. javak és tárgyi eszközök bruttó érték változás</t>
  </si>
  <si>
    <t>TárgyiBtto</t>
  </si>
  <si>
    <t>Immat. javak és tárgyi eszközök értékcs., nettó érték vált</t>
  </si>
  <si>
    <t>Tárgyiécs</t>
  </si>
  <si>
    <t>Értékcsökkenési leírások alakulása</t>
  </si>
  <si>
    <t>T.értékcs.</t>
  </si>
  <si>
    <t>Befektetett pénzügyi eszközök változásai</t>
  </si>
  <si>
    <t>Befekt.pü_v</t>
  </si>
  <si>
    <t>Forgóeszközök összetétele</t>
  </si>
  <si>
    <t>Forgó_e</t>
  </si>
  <si>
    <t>Egyéb követelések</t>
  </si>
  <si>
    <t>Egyéb köv-köt</t>
  </si>
  <si>
    <t>Értékpapírok változása</t>
  </si>
  <si>
    <t>Értékp_v</t>
  </si>
  <si>
    <t>Aktív időbeli elhatárolások összetétele</t>
  </si>
  <si>
    <t>Aktív_ie</t>
  </si>
  <si>
    <t>b.  Forrásadatok elemzése</t>
  </si>
  <si>
    <t>Források összetétele</t>
  </si>
  <si>
    <t>Források</t>
  </si>
  <si>
    <t>Saját tőke összetétele</t>
  </si>
  <si>
    <t>Saját tőke</t>
  </si>
  <si>
    <t>Saját tőke változásai</t>
  </si>
  <si>
    <t>Saját tőke_v</t>
  </si>
  <si>
    <t>Céltartalékok összetétele</t>
  </si>
  <si>
    <t>Céltartalék</t>
  </si>
  <si>
    <t>Kötelezettségek összetétele</t>
  </si>
  <si>
    <t>Kötelezettségek</t>
  </si>
  <si>
    <t>Egyéb kötelezettségek</t>
  </si>
  <si>
    <t>Passzív időbeli elhatárolások összetétele</t>
  </si>
  <si>
    <t>Passzív_ie</t>
  </si>
  <si>
    <t>2.  Eredménykimutatáshoz kapcsolódó kiegészítések</t>
  </si>
  <si>
    <t>Összköltséges eredménykimutatás változása</t>
  </si>
  <si>
    <t>Összk_eredm</t>
  </si>
  <si>
    <t>Forgalmi költséges eredménykimutatás változása</t>
  </si>
  <si>
    <t>Forgalmi_eredm</t>
  </si>
  <si>
    <t>Költségek és ráfordítások alakulása</t>
  </si>
  <si>
    <t>Költség_ráford</t>
  </si>
  <si>
    <t>Költségszerkezet alakulása</t>
  </si>
  <si>
    <t>Költségszerkezet</t>
  </si>
  <si>
    <t>Eredménykategóriák arányai</t>
  </si>
  <si>
    <t>Eredmény_kat</t>
  </si>
  <si>
    <t>Társasági adóalap és adó számítása</t>
  </si>
  <si>
    <t>Társasági_adó</t>
  </si>
  <si>
    <t>3.  A vállalkozás vagyoni, pénzügyi és jövedelmi helyzetének elemzése</t>
  </si>
  <si>
    <t>a.  A vagyoni helyzet értékelése</t>
  </si>
  <si>
    <t>Vagyoni helyzet mutatói</t>
  </si>
  <si>
    <t>Vagyoni _mut</t>
  </si>
  <si>
    <t>Vagyon-működtetés hatékonysága</t>
  </si>
  <si>
    <t>Vagyoni _mut_h</t>
  </si>
  <si>
    <t>b.  A pénzügyi helyzet értékelése</t>
  </si>
  <si>
    <t>Pénzügyi struktúra mutatói</t>
  </si>
  <si>
    <t>Pénzügy_mut</t>
  </si>
  <si>
    <t>Adósságszolgálat mutatók</t>
  </si>
  <si>
    <t>Adósság_szolg</t>
  </si>
  <si>
    <t>c.  Likviditási helyzet értékelése</t>
  </si>
  <si>
    <t>Határidőn túli kintlévőségek alakulása</t>
  </si>
  <si>
    <t>Hatidőn_túli</t>
  </si>
  <si>
    <t>Likviditási mutatók</t>
  </si>
  <si>
    <t>Likviditási mut.</t>
  </si>
  <si>
    <t>Több fokozatú likviditási mérleg</t>
  </si>
  <si>
    <t>Több fok. likvid.</t>
  </si>
  <si>
    <t>d.  Jövedelmi helyzet vizsgálata</t>
  </si>
  <si>
    <t>Táblák:</t>
  </si>
  <si>
    <t>Jövedelmezőségi mutatók</t>
  </si>
  <si>
    <t>Jövedelem</t>
  </si>
  <si>
    <t>e.  Munkavállalók létszám- és béradatainak elemzése</t>
  </si>
  <si>
    <t>Foglalkoztatottak létszáma és keresete</t>
  </si>
  <si>
    <t>Létszám</t>
  </si>
  <si>
    <t>f. Általános mutatók</t>
  </si>
  <si>
    <t>Mutatók</t>
  </si>
  <si>
    <t>4.  Mérlegen kívüli tételek</t>
  </si>
  <si>
    <t>5.  Egyéb információk</t>
  </si>
  <si>
    <t>Évvégi átértékelés</t>
  </si>
  <si>
    <t>Vissza a beszámolóhoz</t>
  </si>
  <si>
    <t>-</t>
  </si>
  <si>
    <t>Eszköz - Forrás egyezőség</t>
  </si>
  <si>
    <t>Adózott eredmény  (Mérlegben - Ök eredménykimutatásban)</t>
  </si>
  <si>
    <t>Adózott eredmény  ( Ök -  Forg. eredménykimutatásban)</t>
  </si>
  <si>
    <t>Érték helyesbítés  =  Értékelési tartalék</t>
  </si>
  <si>
    <t>Sajáttermelésű készlet változás  ( Mérleg - Ök eredménykimutatás)</t>
  </si>
  <si>
    <t>Cash Flow  - Beszámoló CF</t>
  </si>
  <si>
    <t>1 / 1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</si>
  <si>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</si>
  <si>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</si>
  <si>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</si>
  <si>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</si>
  <si>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</si>
  <si>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</si>
  <si>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</si>
  <si>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</si>
  <si>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</si>
  <si>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</si>
  <si>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</si>
  <si>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</si>
  <si>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</si>
  <si>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</si>
  <si>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</si>
  <si>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</si>
  <si>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</si>
  <si>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</si>
  <si>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</si>
  <si>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</si>
  <si>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</si>
  <si>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</si>
  <si>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</si>
  <si>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22.</t>
  </si>
  <si>
    <t>23.</t>
  </si>
  <si>
    <t>24.</t>
  </si>
  <si>
    <t>25.</t>
  </si>
  <si>
    <t>26.</t>
  </si>
  <si>
    <t>27.</t>
  </si>
  <si>
    <t>28.</t>
  </si>
  <si>
    <t>1 / 2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</si>
  <si>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</si>
  <si>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</si>
  <si>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</si>
  <si>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</si>
  <si>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</si>
  <si>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</si>
  <si>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</si>
  <si>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</si>
  <si>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</si>
  <si>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</si>
  <si>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</si>
  <si>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</si>
  <si>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</si>
  <si>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</si>
  <si>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</si>
  <si>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</si>
  <si>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</si>
  <si>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</si>
  <si>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</si>
  <si>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</si>
  <si>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</si>
  <si>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</si>
  <si>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</si>
  <si>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</si>
  <si>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</si>
  <si>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</si>
  <si>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</si>
  <si>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</si>
  <si>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</si>
  <si>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</si>
  <si>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</si>
  <si>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</si>
  <si>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1 / 3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</si>
  <si>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</si>
  <si>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</si>
  <si>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</si>
  <si>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</si>
  <si>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</si>
  <si>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</si>
  <si>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</si>
  <si>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</si>
  <si>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</si>
  <si>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</si>
  <si>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</si>
  <si>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</si>
  <si>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</si>
  <si>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</si>
  <si>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</si>
  <si>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</si>
  <si>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</si>
  <si>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</si>
  <si>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</si>
  <si>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</si>
  <si>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</si>
  <si>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1 / 4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</si>
  <si>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</si>
  <si>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</si>
  <si>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</si>
  <si>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</si>
  <si>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</si>
  <si>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</si>
  <si>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</si>
  <si>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</si>
  <si>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</si>
  <si>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</si>
  <si>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</si>
  <si>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</si>
  <si>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</si>
  <si>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</si>
  <si>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</si>
  <si>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</si>
  <si>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</si>
  <si>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</si>
  <si>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</si>
  <si>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</si>
  <si>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</si>
  <si>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</si>
  <si>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</si>
  <si>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</si>
  <si>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</si>
  <si>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</si>
  <si>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</si>
  <si>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</si>
  <si>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2 / 1</t>
  </si>
  <si>
    <t>19.</t>
  </si>
  <si>
    <t>20.</t>
  </si>
  <si>
    <t>21.</t>
  </si>
  <si>
    <t>2 / 2</t>
  </si>
  <si>
    <t>(Forgalmi költség eljárással)</t>
  </si>
  <si>
    <t>3 / 1</t>
  </si>
  <si>
    <t>3 / 2</t>
  </si>
  <si>
    <t>Számítás</t>
  </si>
  <si>
    <t>Korrekció</t>
  </si>
  <si>
    <t>I.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</si>
  <si>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</si>
  <si>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</si>
  <si>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</si>
  <si>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</si>
  <si>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</si>
  <si>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</si>
  <si>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</si>
  <si>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</si>
  <si>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</si>
  <si>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II.</t>
  </si>
  <si>
    <t>III.</t>
  </si>
  <si>
    <t>IV.</t>
  </si>
  <si>
    <t>Beszámolóból számított</t>
  </si>
  <si>
    <t>Megnevezés</t>
  </si>
  <si>
    <t>Források összesen</t>
  </si>
  <si>
    <t>Statisztikai számjel</t>
  </si>
  <si>
    <t>Cégjegyzék száma</t>
  </si>
  <si>
    <t>a vállalkozás megnevezése</t>
  </si>
  <si>
    <t>a vállalkozás vezetője</t>
  </si>
  <si>
    <t>(képviselője)</t>
  </si>
  <si>
    <t>"A" MÉRLEGE</t>
  </si>
  <si>
    <r>
      <rPr>
        <b/>
        <sz val="10"/>
        <rFont val="Arial CE"/>
        <family val="2"/>
        <charset val="238"/>
      </rPr>
      <t xml:space="preserve">A. Befektetett eszközök </t>
    </r>
    <r>
      <rPr>
        <sz val="10"/>
        <rFont val="Arial CE"/>
        <family val="2"/>
        <charset val="238"/>
      </rPr>
      <t>(2+3+4 sor)</t>
    </r>
  </si>
  <si>
    <t xml:space="preserve">  I. IMMATERIÁLIS JAVAK</t>
  </si>
  <si>
    <t xml:space="preserve">  II. TÁRGYI ESZKÖZÖK</t>
  </si>
  <si>
    <t xml:space="preserve">  III. BEFEKTETETT PÉNZÜGYI ESZKÖZÖK</t>
  </si>
  <si>
    <r>
      <rPr>
        <b/>
        <sz val="10"/>
        <rFont val="Arial CE"/>
        <family val="2"/>
        <charset val="238"/>
      </rPr>
      <t xml:space="preserve">B. Forgóeszközök </t>
    </r>
    <r>
      <rPr>
        <sz val="10"/>
        <rFont val="Arial CE"/>
        <family val="2"/>
        <charset val="238"/>
      </rPr>
      <t>(6-9 sorok)</t>
    </r>
  </si>
  <si>
    <t xml:space="preserve">  I. KÉSZLETEK</t>
  </si>
  <si>
    <t xml:space="preserve">  II. KÖVETELÉSEK</t>
  </si>
  <si>
    <t xml:space="preserve">  III. ÉRTÉKPAPIROK</t>
  </si>
  <si>
    <t xml:space="preserve">  IV. PÉNZESZKÖZÖK</t>
  </si>
  <si>
    <t>C. Aktív időbeli elhatárolások</t>
  </si>
  <si>
    <r>
      <rPr>
        <b/>
        <sz val="10"/>
        <rFont val="Arial CE"/>
        <family val="2"/>
        <charset val="238"/>
      </rPr>
      <t xml:space="preserve">ESZKÖZÖK (AKTIVÁK) ÖSSZESEN </t>
    </r>
    <r>
      <rPr>
        <sz val="10"/>
        <rFont val="Arial CE"/>
        <family val="2"/>
        <charset val="238"/>
      </rPr>
      <t>(1+5+10 sor)</t>
    </r>
  </si>
  <si>
    <t>Források (passzívák)</t>
  </si>
  <si>
    <r>
      <rPr>
        <b/>
        <sz val="10"/>
        <rFont val="Arial CE"/>
        <family val="2"/>
        <charset val="238"/>
      </rPr>
      <t>D. Saját tőke</t>
    </r>
    <r>
      <rPr>
        <sz val="10"/>
        <rFont val="Arial CE"/>
        <family val="2"/>
        <charset val="238"/>
      </rPr>
      <t xml:space="preserve"> (13+15+16+17+18+19+20 sor)</t>
    </r>
  </si>
  <si>
    <t xml:space="preserve">   Ebből:  visszavásárolt tulajdonosi részesedés névértéken</t>
  </si>
  <si>
    <t xml:space="preserve">  II. JEGYZETT DE MÉG BE NEM FIZETETT TŐKE (-)</t>
  </si>
  <si>
    <t xml:space="preserve">  V. LEKÖTÖTT TARTALÉK</t>
  </si>
  <si>
    <t xml:space="preserve">  VII.ADÓZOTT EREDMÉNY</t>
  </si>
  <si>
    <t>E. Céltartalékok</t>
  </si>
  <si>
    <r>
      <rPr>
        <b/>
        <sz val="10"/>
        <rFont val="Arial CE"/>
        <family val="2"/>
        <charset val="238"/>
      </rPr>
      <t>F. Kötelezettségek</t>
    </r>
    <r>
      <rPr>
        <sz val="10"/>
        <rFont val="Arial CE"/>
        <family val="2"/>
        <charset val="238"/>
      </rPr>
      <t xml:space="preserve"> (23-25 sorok)</t>
    </r>
  </si>
  <si>
    <t xml:space="preserve">  I.  HÁTRASOROLT KÖTELEZETTSÉGEK</t>
  </si>
  <si>
    <t xml:space="preserve">  II. HOSSZÚ LEJÁRATÚ KÖTELEZETTSÉGEK</t>
  </si>
  <si>
    <t xml:space="preserve">  III. RÖVID LEJÁRATÚ KÖTELEZETTSÉGEK</t>
  </si>
  <si>
    <t>G. Passzív időbeli elhatárolások</t>
  </si>
  <si>
    <r>
      <rPr>
        <b/>
        <sz val="10"/>
        <rFont val="Arial CE"/>
        <family val="2"/>
        <charset val="238"/>
      </rPr>
      <t xml:space="preserve">FORRÁSOK (PASSZIVÁK) ÖSSZESEN </t>
    </r>
    <r>
      <rPr>
        <sz val="10"/>
        <rFont val="Arial CE"/>
        <family val="2"/>
        <charset val="238"/>
      </rPr>
      <t>(12+21+22+26 sor)</t>
    </r>
  </si>
  <si>
    <t xml:space="preserve"> EREDMÉNYKIMUTATÁSA</t>
  </si>
  <si>
    <t>(összköltség eljárással)</t>
  </si>
  <si>
    <t>Értékesítés nettó árbevétele</t>
  </si>
  <si>
    <t>Aktívált saját teljesítmények értéke</t>
  </si>
  <si>
    <t>Egyéb bevételek</t>
  </si>
  <si>
    <t>Anyagjellegű ráfordítások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</si>
  <si>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</si>
  <si>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</si>
  <si>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</si>
  <si>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</si>
  <si>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</si>
  <si>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</si>
  <si>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A.</t>
  </si>
  <si>
    <r>
      <rPr>
        <b/>
        <sz val="8"/>
        <rFont val="Arial CE"/>
        <family val="2"/>
        <charset val="238"/>
      </rPr>
      <t xml:space="preserve">ÜZEMI (ÜZLETI) TEVÉKENYSÉG EREDMÉNYE </t>
    </r>
    <r>
      <rPr>
        <sz val="8"/>
        <rFont val="Arial CE"/>
        <family val="2"/>
        <charset val="238"/>
      </rPr>
      <t>(I+II+III-IV-V-VI-VII)</t>
    </r>
  </si>
  <si>
    <t>VIII.</t>
  </si>
  <si>
    <t>Pénzügyi műveletek bevételei</t>
  </si>
  <si>
    <t>IX.</t>
  </si>
  <si>
    <t>Pénzügyi műveletek ráfordításai</t>
  </si>
  <si>
    <t>B.</t>
  </si>
  <si>
    <r>
      <rPr>
        <b/>
        <sz val="10"/>
        <rFont val="Arial CE"/>
        <family val="2"/>
        <charset val="238"/>
      </rPr>
      <t>PÉNZÜGYI MŰVELETEK EREDMÉNYE</t>
    </r>
    <r>
      <rPr>
        <sz val="10"/>
        <rFont val="Arial CE"/>
        <family val="2"/>
        <charset val="238"/>
      </rPr>
      <t xml:space="preserve"> (VIII-IX)</t>
    </r>
  </si>
  <si>
    <t>C.</t>
  </si>
  <si>
    <t>X.</t>
  </si>
  <si>
    <t>Adófizetési kötelezettség</t>
  </si>
  <si>
    <t>D.</t>
  </si>
  <si>
    <t>EREDMÉNYKIMUTATÁSA</t>
  </si>
  <si>
    <t>(forgalmi költség eljárással)</t>
  </si>
  <si>
    <t>Értékesítés közvetlen költségei</t>
  </si>
  <si>
    <t>Értékesítés bruttó eredménye</t>
  </si>
  <si>
    <r>
      <rPr>
        <b/>
        <sz val="10"/>
        <rFont val="Arial CE"/>
        <family val="2"/>
        <charset val="238"/>
      </rPr>
      <t xml:space="preserve">ÜZEMI (ÜZLETI) TEVÉKENYSÉG EREDMÉNYE </t>
    </r>
    <r>
      <rPr>
        <sz val="10"/>
        <rFont val="Arial CE"/>
        <family val="2"/>
        <charset val="238"/>
      </rPr>
      <t>(±III-V+V-VI)</t>
    </r>
  </si>
  <si>
    <r>
      <rPr>
        <b/>
        <sz val="10"/>
        <rFont val="Arial CE"/>
        <family val="2"/>
        <charset val="238"/>
      </rPr>
      <t>PÉNZÜGYI MŰVELETEK EREDMÉNYE</t>
    </r>
    <r>
      <rPr>
        <sz val="10"/>
        <rFont val="Arial CE"/>
        <family val="2"/>
        <charset val="238"/>
      </rPr>
      <t xml:space="preserve"> (VII-VIII)</t>
    </r>
  </si>
  <si>
    <r>
      <rPr>
        <b/>
        <sz val="10"/>
        <rFont val="Arial CE"/>
        <family val="2"/>
        <charset val="238"/>
      </rPr>
      <t>ADÓZÁS ELŐTTI EREDMÉNY</t>
    </r>
    <r>
      <rPr>
        <sz val="10"/>
        <rFont val="Arial CE"/>
        <family val="2"/>
        <charset val="238"/>
      </rPr>
      <t xml:space="preserve"> (±A±B)</t>
    </r>
  </si>
  <si>
    <r>
      <rPr>
        <b/>
        <sz val="10"/>
        <rFont val="Arial CE"/>
        <family val="2"/>
        <charset val="238"/>
      </rPr>
      <t xml:space="preserve">ADÓZOTT EREDMÉNY </t>
    </r>
    <r>
      <rPr>
        <sz val="10"/>
        <rFont val="Arial CE"/>
        <family val="2"/>
        <charset val="238"/>
      </rPr>
      <t>(±C-IX)</t>
    </r>
  </si>
  <si>
    <t>Vissza a kieg. mell.,elemzésekhez</t>
  </si>
  <si>
    <t xml:space="preserve">Immateriális javak és tárgyi eszközök bruttó értékének, halmozott értékcsökkenésének </t>
  </si>
  <si>
    <t>és nettó értékének változása</t>
  </si>
  <si>
    <t>adatok E Ft-ban</t>
  </si>
  <si>
    <t>Bruttó érték</t>
  </si>
  <si>
    <t>Értékcsökkenés</t>
  </si>
  <si>
    <t>Nettó érték</t>
  </si>
  <si>
    <t>Nyitó érték</t>
  </si>
  <si>
    <t>Növeke- dés</t>
  </si>
  <si>
    <t>Csökke- nés</t>
  </si>
  <si>
    <t>Átsoro-   lás</t>
  </si>
  <si>
    <t>Záró</t>
  </si>
  <si>
    <t>Növekedés</t>
  </si>
  <si>
    <t>Csökke-   nés</t>
  </si>
  <si>
    <t>Terv szerinti</t>
  </si>
  <si>
    <t>Terven felelüli</t>
  </si>
  <si>
    <t>Kisérté-   kű</t>
  </si>
  <si>
    <t>Alapítás-átszervezés aktivált értéke</t>
  </si>
  <si>
    <t>Kisérleti fejlesztés aktivált értéke</t>
  </si>
  <si>
    <t>Vagyoni értékű jogok</t>
  </si>
  <si>
    <t>Szellemi termék</t>
  </si>
  <si>
    <t>Üzleti vagy cégérték</t>
  </si>
  <si>
    <t xml:space="preserve">Immateriális javakra adott előlegek </t>
  </si>
  <si>
    <t>Immateriális javak értékhelyesbítése</t>
  </si>
  <si>
    <t>Kisértékű immateriális javak</t>
  </si>
  <si>
    <t>IMMATERIÁLIS JAVAK</t>
  </si>
  <si>
    <t>Ingatlanok és a kapcsolódó vagyoni értékű jogok</t>
  </si>
  <si>
    <t>Műszaki berendezések, gépek, járművek</t>
  </si>
  <si>
    <t>Egyéb berendezések, felszerelések, járművek</t>
  </si>
  <si>
    <t>Tenyészállatok</t>
  </si>
  <si>
    <t>Beruházások, felújítások</t>
  </si>
  <si>
    <t>Beruházásokra adott előlegek</t>
  </si>
  <si>
    <t>Tárgyi eszközök értékhelyesbítése</t>
  </si>
  <si>
    <t>Kisértékű tárgyi eszközök</t>
  </si>
  <si>
    <t>TÁRGYI ESZKÖZÖK</t>
  </si>
  <si>
    <t>Mindösszesen:</t>
  </si>
  <si>
    <t>Immateriális javak és tárgyi eszközök bruttó értékének változásai</t>
  </si>
  <si>
    <t>Csökkenés</t>
  </si>
  <si>
    <t>Átsorolás</t>
  </si>
  <si>
    <t>Immateriális javak és tárgyi eszközök értékcsökkenésének változásai és nettó értéke</t>
  </si>
  <si>
    <t>Kisértékű</t>
  </si>
  <si>
    <t>Értékcsökkenés alakulása</t>
  </si>
  <si>
    <t>Leírás módja</t>
  </si>
  <si>
    <t>Változás %</t>
  </si>
  <si>
    <t>Terv szerinti értékcsökkenés</t>
  </si>
  <si>
    <t>Lineáris</t>
  </si>
  <si>
    <t>Degresszív</t>
  </si>
  <si>
    <t>Teljesítményarányos</t>
  </si>
  <si>
    <t>Abszolút összegű</t>
  </si>
  <si>
    <t>Egyösszegben elszámolt</t>
  </si>
  <si>
    <t>Terven felüli értékcsökkenés</t>
  </si>
  <si>
    <t>Visszaírt terven felüli értékcsökkenés</t>
  </si>
  <si>
    <t>Összesen:</t>
  </si>
  <si>
    <t>Változás (%)</t>
  </si>
  <si>
    <t>Összeg    (E Ft)</t>
  </si>
  <si>
    <t>Részarány (%)</t>
  </si>
  <si>
    <t>Összeg     (E Ft)</t>
  </si>
  <si>
    <t>Befektetett eszközök</t>
  </si>
  <si>
    <t>Immateriális javak</t>
  </si>
  <si>
    <t>Tárgyi eszközök</t>
  </si>
  <si>
    <t>Befektetett pénzügyi eszközök</t>
  </si>
  <si>
    <t>Forgóeszközök</t>
  </si>
  <si>
    <t>Készletek</t>
  </si>
  <si>
    <t>Követelések</t>
  </si>
  <si>
    <t>Értékpapirok</t>
  </si>
  <si>
    <t>Pénzeszközök</t>
  </si>
  <si>
    <t>Aktív időbeli elhatárolások</t>
  </si>
  <si>
    <t>ESZKÖZÖK (AKTIVÁK) ÖSSZESEN</t>
  </si>
  <si>
    <t>Jegyzett tőke</t>
  </si>
  <si>
    <t>Jegyzett de még be nem fizetett tőke (-)</t>
  </si>
  <si>
    <t>Tőketartalék</t>
  </si>
  <si>
    <t>Eredménytartalék</t>
  </si>
  <si>
    <t>Lekötött tartalék</t>
  </si>
  <si>
    <t>Értékelési tartalék</t>
  </si>
  <si>
    <t>Adózott eredmény</t>
  </si>
  <si>
    <t>Céltartalékok</t>
  </si>
  <si>
    <t>Hátrasorolt kötelezettség</t>
  </si>
  <si>
    <t>Hosszú lejáratú kötelezettségek</t>
  </si>
  <si>
    <t>Rövid lejáratú kötelezettségek</t>
  </si>
  <si>
    <t>Passzív időbeli elhatározások</t>
  </si>
  <si>
    <t>FORRÁSOK(PASSZIVÁK)ÖSSZESEN</t>
  </si>
  <si>
    <t>Alapítás átszervezés aktívált értéke</t>
  </si>
  <si>
    <t>Vagyoni értékü jogok</t>
  </si>
  <si>
    <t>Szellemi termékek</t>
  </si>
  <si>
    <t>Immateriális javakra adott előlegek</t>
  </si>
  <si>
    <t>Ingatlanok és a kapcs. vagyoni értékű jogok</t>
  </si>
  <si>
    <t>Beruházásokra adott előleg</t>
  </si>
  <si>
    <t>Tartós részesedés kapcsolt vállalkozásban</t>
  </si>
  <si>
    <t>Tartósan adott kölcsön kapcsolt váll.-ban</t>
  </si>
  <si>
    <t>Tartós jelentős tulajdoni részesedés</t>
  </si>
  <si>
    <t>Tartósan adott kölcsön jelentős tulajdoni részesedési viszonyban álló  vállalkozásban</t>
  </si>
  <si>
    <t>Egyéb tartós részesedés</t>
  </si>
  <si>
    <t>Tartósan adott kölcsön e. rész. visz. álló váll.-ban</t>
  </si>
  <si>
    <t>Egyéb tartósan adott kölcsön</t>
  </si>
  <si>
    <t>Tartós hitelviszonyt megt. értékpapír</t>
  </si>
  <si>
    <t>Befektetett pénzügyi eszközök értékh.</t>
  </si>
  <si>
    <t>Befektetett pénzügyi eszközök értékelési kül.</t>
  </si>
  <si>
    <t>Befektetett eszközök összesen</t>
  </si>
  <si>
    <t>I. Készletek</t>
  </si>
  <si>
    <t>Anyagok</t>
  </si>
  <si>
    <t>Befejezetlen termelés és félkész termékek</t>
  </si>
  <si>
    <t>Növendék-,hízó-és egyéb állatok</t>
  </si>
  <si>
    <t>Késztermékek</t>
  </si>
  <si>
    <t>Áruk</t>
  </si>
  <si>
    <t>Készletre adott előlegek</t>
  </si>
  <si>
    <t>II. Követelések</t>
  </si>
  <si>
    <t>Követelések áruszáll. és szolgáltatásokból</t>
  </si>
  <si>
    <t>Követelések kapcs. vállalkozással szemben</t>
  </si>
  <si>
    <t>Követelések jelentős tulaj. rész. vállalkozással szemben</t>
  </si>
  <si>
    <t>Követelések e. rész. visz. lévő váll. szemben</t>
  </si>
  <si>
    <t>Váltókövetelések</t>
  </si>
  <si>
    <t>Követelések értékelési különbözete</t>
  </si>
  <si>
    <t>Származékos ügyletek pozitív értékelési kül.</t>
  </si>
  <si>
    <t>III. Értékpapírok</t>
  </si>
  <si>
    <t>Részesedés kapcsolt vállalkozásban</t>
  </si>
  <si>
    <t>Jelentős tulajdono részesedés</t>
  </si>
  <si>
    <t>Egyéb részesedés</t>
  </si>
  <si>
    <t>Saját részvények, saját üzletrészek</t>
  </si>
  <si>
    <t>Forgatási célú hitelv. megtestesítő értékpapírok</t>
  </si>
  <si>
    <t>Értékpapírok értékelési különbözete</t>
  </si>
  <si>
    <t>V. Pénzeszközök</t>
  </si>
  <si>
    <t>Pénztár, csekkek</t>
  </si>
  <si>
    <t>Bankbetétek</t>
  </si>
  <si>
    <t>Forgóeszközök összesen</t>
  </si>
  <si>
    <t>Bevételek aktív időbeli elhatárolása</t>
  </si>
  <si>
    <t>Költségek ráfordítások aktív időbeli elhat.</t>
  </si>
  <si>
    <t>Halasztott ráfordítások</t>
  </si>
  <si>
    <t>Aktív időbeli elhatárolások összesen</t>
  </si>
  <si>
    <t xml:space="preserve">Jegyzett tőke </t>
  </si>
  <si>
    <t>Jegyzett, de még be nem fizetett tőke (-)</t>
  </si>
  <si>
    <t>Saját tőke összesen</t>
  </si>
  <si>
    <t>Céltartalék a várható kötelezettségekre</t>
  </si>
  <si>
    <t>Céltartalék a jövőbeni költségekre</t>
  </si>
  <si>
    <t>Egyéb céltartalék</t>
  </si>
  <si>
    <t>Céltartalékok összesen</t>
  </si>
  <si>
    <t xml:space="preserve">Hátrasorolt kötelezettségek    </t>
  </si>
  <si>
    <t>Hátrasorolt köt.-ek kapcs.t váll. szemben</t>
  </si>
  <si>
    <t>Hátrasorolt köt.-ek jelentős tulaj. visz. lévő váll. sz.</t>
  </si>
  <si>
    <t>Hátrasorolt köt.-ek e. rész. visz. lévő váll. sz.</t>
  </si>
  <si>
    <t>Hátrasorolt köt-ek e. gazdálkodóval szemben</t>
  </si>
  <si>
    <t>Hosszú lejáratra kapott kölcsönök</t>
  </si>
  <si>
    <t>Tartozások kötvénykibocsátások</t>
  </si>
  <si>
    <t>Beruházási és fejlesztési hitelek</t>
  </si>
  <si>
    <t>Egyéb hosszú lejáratú hitelek</t>
  </si>
  <si>
    <t xml:space="preserve">Tartós kötelezettségek kapcsolt váll. szemben </t>
  </si>
  <si>
    <t xml:space="preserve">Tartós kötelezettségek jelentős tulaj. rész. váll. szemben </t>
  </si>
  <si>
    <t>Tartós köt.-ek e. rész. visz. lévő váll. szemben</t>
  </si>
  <si>
    <t>Egyéb hosszú lejáratú kötelezettségek</t>
  </si>
  <si>
    <t xml:space="preserve"> Rövid lejáratú kölcsönök</t>
  </si>
  <si>
    <t xml:space="preserve"> Rövid lejáratú hitelek</t>
  </si>
  <si>
    <t>Vevőtől kapott előlegek</t>
  </si>
  <si>
    <t xml:space="preserve">Kötelezettségek áruszállításból és szolg.-ból </t>
  </si>
  <si>
    <t>Váltótartozások</t>
  </si>
  <si>
    <t>Rövid lejáratú köt.-ek kapcsolt váll. szemben</t>
  </si>
  <si>
    <t>Rövid lejáratú köt.-ek jelentős tulaj. rész. váll. szemben</t>
  </si>
  <si>
    <t>Rövid lejáratú köt.-ek e. rész.visz. lévő váll.sz.</t>
  </si>
  <si>
    <t>Egyéb rövid lejáratú kötelezettségek</t>
  </si>
  <si>
    <t>Kötelezettségek értékelési különbözete</t>
  </si>
  <si>
    <t>Származékos ügyletek negatív értékelési kül.</t>
  </si>
  <si>
    <t xml:space="preserve"> Kötelezettségek  összesen</t>
  </si>
  <si>
    <t>Bevételek passzívű időbeli elhatárolása</t>
  </si>
  <si>
    <t>Költségek ráfordítások passzív időbeli elhat.</t>
  </si>
  <si>
    <t>Halasztott bevételek</t>
  </si>
  <si>
    <t xml:space="preserve">Passzív időbeli elhatárolások </t>
  </si>
  <si>
    <t>LIKVIDITÁSI MUTATÓK</t>
  </si>
  <si>
    <t>Mutató megnevezése</t>
  </si>
  <si>
    <t>Mutató számítása</t>
  </si>
  <si>
    <t>Változás</t>
  </si>
  <si>
    <t>E Ft</t>
  </si>
  <si>
    <t>%</t>
  </si>
  <si>
    <t>Lidviditási mutató I. (Current ratio)</t>
  </si>
  <si>
    <t>Lidviditási mutató II. (Quick ratio -gyors ráta)</t>
  </si>
  <si>
    <t>Forgóeszközök-Készletek</t>
  </si>
  <si>
    <t>Lidviditási mutató III.</t>
  </si>
  <si>
    <t>Pénzeszk.+értékpapírok</t>
  </si>
  <si>
    <t xml:space="preserve">Lidviditási mutató IV.                 </t>
  </si>
  <si>
    <t>PÉNZÜGYI STRUKTÚRA MUTATÓI</t>
  </si>
  <si>
    <t>Hitelfedezettségi        mutató</t>
  </si>
  <si>
    <t>Eladósodottság foka</t>
  </si>
  <si>
    <t>Eszközök összesen</t>
  </si>
  <si>
    <t>Dinamikus likviditás</t>
  </si>
  <si>
    <t>Üzemi tev. eredménye</t>
  </si>
  <si>
    <t>Adatkiegészítés !!!!</t>
  </si>
  <si>
    <t>Vevő / Szállítói állomány aránya</t>
  </si>
  <si>
    <t>Vevők</t>
  </si>
  <si>
    <t>Szállítók</t>
  </si>
  <si>
    <t>Előző év elötti év</t>
  </si>
  <si>
    <t>Átlagos vevő állomány</t>
  </si>
  <si>
    <t>Nettó árbevétel</t>
  </si>
  <si>
    <t>Átlagos szállítói állomány</t>
  </si>
  <si>
    <t xml:space="preserve">            ADÓSSÁGSZOLGÁLAT</t>
  </si>
  <si>
    <t>Kamatfedezet</t>
  </si>
  <si>
    <t>Fizetett kamatok és kjr.</t>
  </si>
  <si>
    <t>Kamat,adó és értékcs. előtti fedezet( EBITDA fed)</t>
  </si>
  <si>
    <t>Üzemi tev. eredménye+écs.</t>
  </si>
  <si>
    <t>Cash Flow fedezet</t>
  </si>
  <si>
    <t>Adózott eredmény+amortizáció</t>
  </si>
  <si>
    <t>Adósság visszafizető képesség</t>
  </si>
  <si>
    <t>VAGYONI HELYZET MUTATÓI</t>
  </si>
  <si>
    <t>Tartósan befektett eszközök aránya</t>
  </si>
  <si>
    <t>Forgóeszközök           aránya</t>
  </si>
  <si>
    <t>Befektetett eszközök fedezettsége</t>
  </si>
  <si>
    <t>Tárgyi eszközök fedezettsége</t>
  </si>
  <si>
    <t>Tőkeerősség (Saját tőke arány)</t>
  </si>
  <si>
    <t>Rövid lejáratú köte-     lezettségek aránya</t>
  </si>
  <si>
    <t>Rövid lejáratú köt.</t>
  </si>
  <si>
    <t>Hosszú lejáratú kötelezettségek aránya</t>
  </si>
  <si>
    <t>Hosszú lejáratú köt.</t>
  </si>
  <si>
    <t>Kötelezettségek          aránya</t>
  </si>
  <si>
    <t>VAGYON MŰKÖDTETÉS HATÉKONYSÁGA</t>
  </si>
  <si>
    <t>Eszközök               fordulatszáma</t>
  </si>
  <si>
    <t>Tárgyi eszközök fordulatszáma</t>
  </si>
  <si>
    <t>Készletek        fordulatszáma</t>
  </si>
  <si>
    <t>Átlagos készletek</t>
  </si>
  <si>
    <t>Készlet</t>
  </si>
  <si>
    <t>Saját tőke         fordulatszáma</t>
  </si>
  <si>
    <t>Tárgy év</t>
  </si>
  <si>
    <t>E  s  z  k  ö  z  ö  k</t>
  </si>
  <si>
    <t>F  o  r  r  á  s  o  k</t>
  </si>
  <si>
    <t>Pénzeszközök és értékpapírok</t>
  </si>
  <si>
    <t>Rövid távú kötelezettségek (1 hó)</t>
  </si>
  <si>
    <t>Értékpapírok ( forgóeszközből)</t>
  </si>
  <si>
    <t>Szállítói kötelezettségek és váltótart.</t>
  </si>
  <si>
    <t>Követelések áruszáll. és szolg.</t>
  </si>
  <si>
    <t xml:space="preserve">Szállítói kötelezettségek </t>
  </si>
  <si>
    <t>Váltó tartozások</t>
  </si>
  <si>
    <t>Értékpapírok</t>
  </si>
  <si>
    <t>Rövid lejár. egyéb kötelezettségek</t>
  </si>
  <si>
    <t>Vásárolt készletek</t>
  </si>
  <si>
    <t>Rövid lejáratú kölcsönök</t>
  </si>
  <si>
    <t>Saját termelésű készletek</t>
  </si>
  <si>
    <t>Rövid lejáratú hitelek</t>
  </si>
  <si>
    <t>Egyéb rövid kötelezettségek</t>
  </si>
  <si>
    <t>Értékelési különbözet</t>
  </si>
  <si>
    <t>Céltartalékok és passzív időb. elhat.</t>
  </si>
  <si>
    <t>Passzív időbeli elhatárolások</t>
  </si>
  <si>
    <t>Egyéb eszközök</t>
  </si>
  <si>
    <t>Egyéb források</t>
  </si>
  <si>
    <t>Eszközök összesen:</t>
  </si>
  <si>
    <t>Források összesen:</t>
  </si>
  <si>
    <t>Likviditási mérlegből számított mutatók:</t>
  </si>
  <si>
    <t>Eszköz</t>
  </si>
  <si>
    <t>Forrás</t>
  </si>
  <si>
    <t>Likviditási mutató I.</t>
  </si>
  <si>
    <t>Likviditási mutató II.</t>
  </si>
  <si>
    <t>Likviditási mutató III.</t>
  </si>
  <si>
    <t>Likviditási mutató IV.</t>
  </si>
  <si>
    <t>Eredménykategóriák</t>
  </si>
  <si>
    <t>A tétel megnevezése</t>
  </si>
  <si>
    <t>Üzemi ered-  mény %-ban</t>
  </si>
  <si>
    <t>Üzemi eredmény</t>
  </si>
  <si>
    <t>Pénzügyi müveletek eredménye</t>
  </si>
  <si>
    <t>Adózás előtti eredmény</t>
  </si>
  <si>
    <t>A jövedelmezőség alakulása</t>
  </si>
  <si>
    <t>Árbevétel arányos üzleti eredménye</t>
  </si>
  <si>
    <t>Üzemi (üzleti) eredmény</t>
  </si>
  <si>
    <t>Tőkearányos üzleti eredmény</t>
  </si>
  <si>
    <t>Eszközarányos üzleti eredmény</t>
  </si>
  <si>
    <t>Összes eszköz</t>
  </si>
  <si>
    <t>A költségszerkezet alakulása</t>
  </si>
  <si>
    <t>Eredménykimutatás összköltség eljárás alapján</t>
  </si>
  <si>
    <t xml:space="preserve">  Nettó árbevétel</t>
  </si>
  <si>
    <t xml:space="preserve">  Saját termelésű készletek állományváltozása</t>
  </si>
  <si>
    <t xml:space="preserve">  Saját előállítású eszközök aktívált értéke</t>
  </si>
  <si>
    <t xml:space="preserve"> Bruttó árbevétel</t>
  </si>
  <si>
    <t xml:space="preserve"> Egyéb bevétel</t>
  </si>
  <si>
    <t>Összes bevétel</t>
  </si>
  <si>
    <t xml:space="preserve">  Anyagköltség</t>
  </si>
  <si>
    <t xml:space="preserve">  Igénybe vett szolgáltatások értéke</t>
  </si>
  <si>
    <t xml:space="preserve">  Egyéb szolgáltatások értéke</t>
  </si>
  <si>
    <t xml:space="preserve">  Eladott áruk beszerzési értéke</t>
  </si>
  <si>
    <t xml:space="preserve">  Eladott (közvetített) szolgáltatások értéke</t>
  </si>
  <si>
    <t xml:space="preserve"> Anyagjellegű ráfordítások</t>
  </si>
  <si>
    <t xml:space="preserve">  Bérköltség</t>
  </si>
  <si>
    <t xml:space="preserve">  Személyi jellegű egyéb kifizetések</t>
  </si>
  <si>
    <t xml:space="preserve">  Bérjárulékok</t>
  </si>
  <si>
    <t xml:space="preserve"> Személyi jellegű ráfordítások</t>
  </si>
  <si>
    <t xml:space="preserve"> Értékcsökkenési leírás</t>
  </si>
  <si>
    <t xml:space="preserve"> Egyéb ráfordítások</t>
  </si>
  <si>
    <t>Összes költség és ráfordítás</t>
  </si>
  <si>
    <t>Üzemi (üzleti) tevékenység eredménye</t>
  </si>
  <si>
    <t>Anyagköltség</t>
  </si>
  <si>
    <t>Igénybe vett szolgáltatások értéke</t>
  </si>
  <si>
    <t>Egyéb szolgáltatások értéke</t>
  </si>
  <si>
    <t>Eladott áruk beszerzési értéke</t>
  </si>
  <si>
    <t>Eladott (közvetített) szolgáltatások értéke</t>
  </si>
  <si>
    <t>Anyagjellegű ráfordítások összesen</t>
  </si>
  <si>
    <t>Bérköltség</t>
  </si>
  <si>
    <t>Személyi jellegű egyéb kifizetések</t>
  </si>
  <si>
    <t>Bérjárulékok</t>
  </si>
  <si>
    <t>Személyi jellegű ráfordítások összesen</t>
  </si>
  <si>
    <t>Üzemi tevékenységek költségei és ráfordításai</t>
  </si>
  <si>
    <t>Pénzügyi müveletek ráfordításai</t>
  </si>
  <si>
    <t>Költségek és ráfordítások</t>
  </si>
  <si>
    <t>Mutatószámok</t>
  </si>
  <si>
    <t>Képzése</t>
  </si>
  <si>
    <t>Előző időszak</t>
  </si>
  <si>
    <t>Tárgyidőszak</t>
  </si>
  <si>
    <t>(E Ft)</t>
  </si>
  <si>
    <t>(%)</t>
  </si>
  <si>
    <t>Befektetett eszközök aránya</t>
  </si>
  <si>
    <t xml:space="preserve"> </t>
  </si>
  <si>
    <t>Forgóeszközök aránya</t>
  </si>
  <si>
    <t>Forgóeszközök+Aktív időbeli elhatárolások</t>
  </si>
  <si>
    <t>Saját tőke aránya</t>
  </si>
  <si>
    <t>Összes forrás</t>
  </si>
  <si>
    <t>Kötelezettségek aránya</t>
  </si>
  <si>
    <t>Tőke multiplikátor</t>
  </si>
  <si>
    <t>Tőke forgási sebessége</t>
  </si>
  <si>
    <t>Likviditási mutató I.            (Current ratio)</t>
  </si>
  <si>
    <t>Likviditási mutató II.        (Quick ratio - gyors ráta)</t>
  </si>
  <si>
    <t>Forgóeszközök-készletek</t>
  </si>
  <si>
    <t>Pénzeszközök+Értékpapírok</t>
  </si>
  <si>
    <t>Saját tőke hatékonysága</t>
  </si>
  <si>
    <t>A társasági adó megállapításánál a módosító tételek ismertetése</t>
  </si>
  <si>
    <t>Adóalap csökkentő tételek</t>
  </si>
  <si>
    <t>Előző évek elhatárolt veszteségéből az adóévben leírt összeg</t>
  </si>
  <si>
    <t>Várható kötelezettségekre, költségekre képzett céltartalék adóévben bevételként elszámolt összege</t>
  </si>
  <si>
    <t>Környezetvédelmi kötelezettségekre képzett céltartalék</t>
  </si>
  <si>
    <t>Terven felüli értékcsökkenés adóévben visszaírt összege</t>
  </si>
  <si>
    <t>Az adótörvény szerint figyelembe vett écs. leírás, kivezetett eszközök számított nyilvántartási értéke</t>
  </si>
  <si>
    <t>Fejlesztési tartalék adóév utolsó napján lekötött tartalékként kimutatott összege</t>
  </si>
  <si>
    <t>Kapott osztalék, részesedés</t>
  </si>
  <si>
    <t xml:space="preserve">Visszafizetési kötelezettség nélkül kapott támogatás, juttatás </t>
  </si>
  <si>
    <t>Behajthatatlanná vált követelés leírásakor a korábbi években adóalap növelő tételként elszámolt értékvesztés összege</t>
  </si>
  <si>
    <t>Adóalap csökkentő tételek összesen</t>
  </si>
  <si>
    <t>Adóalap növelő tételek</t>
  </si>
  <si>
    <t>Várható kötelezettségekre, jövőbeni költségekre képzett céltartalék összege</t>
  </si>
  <si>
    <t>A számviteli törvény szerint elszámolt écs. leírás, kivezetett eszközök könyv szerinti értéke</t>
  </si>
  <si>
    <t>Nem vállalkozási, bevételszerző tevékenységgel kapcsolatos költségek, ráfordítások</t>
  </si>
  <si>
    <t>Jogerős határozatban megállapított bírság ráfordításként elszámolt összege</t>
  </si>
  <si>
    <t>Az adóévben követelésre elszámolt értékvesztés összege</t>
  </si>
  <si>
    <t>Behajthatatlan követelésnek nem minősülő, adóévben elengedett követelés</t>
  </si>
  <si>
    <t>Adóalap növelő tételek összesen</t>
  </si>
  <si>
    <t>Számított társasági adó</t>
  </si>
  <si>
    <t xml:space="preserve">            Foglalkoztatottak létszáma és keresete</t>
  </si>
  <si>
    <t>adatok fő; E Ft-ban</t>
  </si>
  <si>
    <t>Fő</t>
  </si>
  <si>
    <t>Kereset</t>
  </si>
  <si>
    <t>Fizikai</t>
  </si>
  <si>
    <t>Szellemi</t>
  </si>
  <si>
    <t>Összesen</t>
  </si>
  <si>
    <t>DEVIZÁS ESZKÖZ-FORRÁS ÉRTÉKELÉS</t>
  </si>
  <si>
    <t>Pénzügyi műveletek eredménye</t>
  </si>
  <si>
    <t>CHF</t>
  </si>
  <si>
    <t>EUR</t>
  </si>
  <si>
    <t>GBP</t>
  </si>
  <si>
    <t>USD</t>
  </si>
  <si>
    <t>Fordulónapi árfolyamok:</t>
  </si>
  <si>
    <t>HUF / DEVIZA</t>
  </si>
  <si>
    <t xml:space="preserve">     Eszközök értékelése</t>
  </si>
  <si>
    <t>Adatok Ft-ban</t>
  </si>
  <si>
    <t>Főkönyvi szám</t>
  </si>
  <si>
    <t>Tétel megnevezése</t>
  </si>
  <si>
    <t>Tételazonosító</t>
  </si>
  <si>
    <t>Devizanem</t>
  </si>
  <si>
    <t>Könyv szerinti érték</t>
  </si>
  <si>
    <t>Mérlegfordulónapi érték</t>
  </si>
  <si>
    <t xml:space="preserve">Árfolyam különbözet </t>
  </si>
  <si>
    <t>Devizaösszeg</t>
  </si>
  <si>
    <t>Forint</t>
  </si>
  <si>
    <t>Árfolyam
Ft / …</t>
  </si>
  <si>
    <t>Nyereség</t>
  </si>
  <si>
    <t>Veszteség</t>
  </si>
  <si>
    <t>Források értékelése</t>
  </si>
  <si>
    <t>Valutanem</t>
  </si>
  <si>
    <t>Mérleg fordulónapi érték</t>
  </si>
  <si>
    <t>Valutaösszeg</t>
  </si>
  <si>
    <t xml:space="preserve">            Jövedelmezőség alakulása</t>
  </si>
  <si>
    <t>Sajáttőke arányos adózott eredmény (ROE)</t>
  </si>
  <si>
    <t>Árbevétel-arányos adózott eredmény (ROS)</t>
  </si>
  <si>
    <t>Árbevétel</t>
  </si>
  <si>
    <t>Eszközarányos adózott eredmény (ROA)</t>
  </si>
  <si>
    <t>Adózott eredmény/Működő tőke</t>
  </si>
  <si>
    <t>Forgóeszk-rövid lejár. köt.</t>
  </si>
  <si>
    <t>Lejárt követelések</t>
  </si>
  <si>
    <t>Összeg (E Ft-ban)</t>
  </si>
  <si>
    <t>Megoszlás %-a</t>
  </si>
  <si>
    <t>30 napon belül</t>
  </si>
  <si>
    <t>31-90 nap között</t>
  </si>
  <si>
    <t>91-180 nap között</t>
  </si>
  <si>
    <t>181-360 nap között</t>
  </si>
  <si>
    <t>360 napon túli</t>
  </si>
  <si>
    <t>Követelések összesen</t>
  </si>
  <si>
    <t>Üzemi eredmény %-ban</t>
  </si>
  <si>
    <t>Nyitó</t>
  </si>
  <si>
    <t xml:space="preserve">Növekedés </t>
  </si>
  <si>
    <t>Tartósan adott kölcsön kapcsolt vállalkozásban</t>
  </si>
  <si>
    <t>Tartósan adott kölcsön jelentős tulajdoni rész. váll.</t>
  </si>
  <si>
    <t>Tartósan adott kölcsön egyéb rész. visz. álló váll.-ban</t>
  </si>
  <si>
    <t>Tartós hitelviszonyt megtestesítő értékpapír</t>
  </si>
  <si>
    <t>Bekerülési érték</t>
  </si>
  <si>
    <t>Értékvesztés</t>
  </si>
  <si>
    <t>Mérlegérték</t>
  </si>
  <si>
    <t>Jelentős tulajdoni részesedés</t>
  </si>
  <si>
    <t>Forgatási célú hitelviszonyt megtestesítő értékpapírok</t>
  </si>
  <si>
    <t>Saját tőke változása</t>
  </si>
  <si>
    <t>Saját     tőke</t>
  </si>
  <si>
    <t>Jegyzett, de be nem fiz. tőke</t>
  </si>
  <si>
    <t>Tőke tartalék</t>
  </si>
  <si>
    <t>Eredmény tartalék</t>
  </si>
  <si>
    <t>Lekötött  tartalék</t>
  </si>
  <si>
    <t>Nyitóállomány az év elején</t>
  </si>
  <si>
    <t>A saját tőke elemeinek egymás közötti mozgása (+/-)</t>
  </si>
  <si>
    <t>Előző évi eredmény átvezetése eredménytartalékba</t>
  </si>
  <si>
    <t>Jegyzett tőke emelés eredménytartalékból vagy tőke tartalékból</t>
  </si>
  <si>
    <t>Átvezetés eredménytartalék és tőketartalék között</t>
  </si>
  <si>
    <t>Átvezetés eredménytartalék és lekötött tartalék között</t>
  </si>
  <si>
    <t>Átvezetés tőketartalék és lekötött tartalék között</t>
  </si>
  <si>
    <t>Egyéb mozgások</t>
  </si>
  <si>
    <t>A saját tőke változása</t>
  </si>
  <si>
    <t>Jegyzett tőke emelés vagy csökkentés</t>
  </si>
  <si>
    <t>Befizetés eredmény-, tőke-, vagy lekötött tartalékba</t>
  </si>
  <si>
    <t>Tőketartalék vagy eredménytartalék átadás</t>
  </si>
  <si>
    <t>Tőketartalék vagy eredménytartalék átvétel</t>
  </si>
  <si>
    <t>Záróállomány az év végén.</t>
  </si>
  <si>
    <t>A. Befektetett eszközök</t>
  </si>
  <si>
    <t xml:space="preserve">I. Immateriális javak </t>
  </si>
  <si>
    <t xml:space="preserve">II. Tárgyi eszközök </t>
  </si>
  <si>
    <t xml:space="preserve">III. Befektetett pénzügyi eszközök </t>
  </si>
  <si>
    <t>B. Forgóeszközök</t>
  </si>
  <si>
    <t>IV. Pénzeszközök</t>
  </si>
  <si>
    <t>D. Saját tőke</t>
  </si>
  <si>
    <t>I. Jegyzett tőke</t>
  </si>
  <si>
    <t>II. Jegyzett, de még be nem fizetett tőke (-)</t>
  </si>
  <si>
    <t>III. Tőketartalék</t>
  </si>
  <si>
    <t>IV. Eredménytartalék</t>
  </si>
  <si>
    <t>V. Lekötött tartalék</t>
  </si>
  <si>
    <t>VI. Értékelési tartalék</t>
  </si>
  <si>
    <t>VII. Mérleg szerinti eredmény</t>
  </si>
  <si>
    <t>F. Kötelezettségek</t>
  </si>
  <si>
    <t>I. Hátrasorolt kötelezettség</t>
  </si>
  <si>
    <t>II. Hosszú lejáratú kötelezettségek</t>
  </si>
  <si>
    <t>III. Rövid lejáratú kötelezettségek</t>
  </si>
  <si>
    <t>FORRÁSOK (PASSZIVÁK) ÖSSZESEN</t>
  </si>
  <si>
    <t>Aktivált saját teljesítmények értéke</t>
  </si>
  <si>
    <t>ÜZEMI (ÜZLETI) TEVÉKENYSÉG EREDM.</t>
  </si>
  <si>
    <t>PÉNZÜGYI MŰVELETEK EREDMÉNYE</t>
  </si>
  <si>
    <t>E.</t>
  </si>
  <si>
    <t>ADÓZÁS ELŐTTI EREDMÉNY</t>
  </si>
  <si>
    <t>XII.</t>
  </si>
  <si>
    <t>F.</t>
  </si>
  <si>
    <t>ADÓZOTT EREDMÉNY</t>
  </si>
  <si>
    <t>ADÓZÁS ELŐTTI EREDMÉNY (±C±D)</t>
  </si>
  <si>
    <t>XI.</t>
  </si>
  <si>
    <t>ADÓZOTT EREDMÉNY (±E-XI)</t>
  </si>
  <si>
    <t>Bármely nyelv</t>
  </si>
  <si>
    <t>A. Fixed assets (2.+10.+18.)</t>
  </si>
  <si>
    <t>A. Anlagevermögen  (Z. 2.+10.+18.)</t>
  </si>
  <si>
    <t>I. IMMATERIÁLIS JAVAK (3.-9. sorok)</t>
  </si>
  <si>
    <t xml:space="preserve">  I. INTANGIBLE ASSETS (3.-9.)</t>
  </si>
  <si>
    <t xml:space="preserve">  I. IMMATERIELLE VERMÖGENSGEGENSTÄNDE (Z. 3.-9.)</t>
  </si>
  <si>
    <t xml:space="preserve">   Capitalised value of formation/reorganisation expenses </t>
  </si>
  <si>
    <t xml:space="preserve">    Gründungs- und Umstrukturierungskosten </t>
  </si>
  <si>
    <t>2. Kísérleti fejlesztés aktivált értéke</t>
  </si>
  <si>
    <t xml:space="preserve">   Capitalised value of research and development</t>
  </si>
  <si>
    <t xml:space="preserve">    Forschungs- und Entwicklungskosten </t>
  </si>
  <si>
    <t xml:space="preserve">    Concessions, licenses and similar rights </t>
  </si>
  <si>
    <t xml:space="preserve">    Verkehrsfähige Rechte </t>
  </si>
  <si>
    <t xml:space="preserve">    Trade-marks, patents and similar assets</t>
  </si>
  <si>
    <t xml:space="preserve">    Geistiges Eigentum </t>
  </si>
  <si>
    <t xml:space="preserve">    Goodwill </t>
  </si>
  <si>
    <t xml:space="preserve">    Geschäfts- oder Firmenwert </t>
  </si>
  <si>
    <t xml:space="preserve">    Advances and prepayments on intangible assets </t>
  </si>
  <si>
    <t xml:space="preserve">    Geleistete Anzahlungen für immaterielle Vermögensgegenstände </t>
  </si>
  <si>
    <t xml:space="preserve">    Adjusted value of intangible assets </t>
  </si>
  <si>
    <t xml:space="preserve">    Wertberichtigung der immateriellen Vermögesgegenstände </t>
  </si>
  <si>
    <t>II. TÁRGYI ESZKÖZÖK (11.-17. sorok)</t>
  </si>
  <si>
    <t xml:space="preserve">  II. TANGIBLE ASSETS  (11.-17.)</t>
  </si>
  <si>
    <t xml:space="preserve">  II. SACHANLAGEN  (Z. 11.-17. )</t>
  </si>
  <si>
    <t xml:space="preserve">    Land and buildings and rights to immovables </t>
  </si>
  <si>
    <t xml:space="preserve">    Grundstücke und Gebäude sowie die damit verbundenen verkehrsfähigen Rechte </t>
  </si>
  <si>
    <t xml:space="preserve">    Plant and machinery, vehicles </t>
  </si>
  <si>
    <t xml:space="preserve">    Technische Anlagen, Maschinen und Fahrzeuge </t>
  </si>
  <si>
    <t xml:space="preserve">    Other equipment, fixture and fittings, vehicles </t>
  </si>
  <si>
    <t xml:space="preserve">    Sonstige Einrichtungen, Ausrüstungen und Fahrzeuge</t>
  </si>
  <si>
    <t xml:space="preserve">    Breeding stock </t>
  </si>
  <si>
    <t xml:space="preserve">    Zuchttiere </t>
  </si>
  <si>
    <t>5. Beruházások, felújítások</t>
  </si>
  <si>
    <t xml:space="preserve">    Assets in course of construction </t>
  </si>
  <si>
    <t xml:space="preserve">    Anlagen im Bau und Erneuerungen </t>
  </si>
  <si>
    <t>6. Beruházásokra adott előlegek</t>
  </si>
  <si>
    <t xml:space="preserve">     Prepayment on assets in course of construction </t>
  </si>
  <si>
    <t xml:space="preserve">    Geleistete Anzahlungen für Investitionen </t>
  </si>
  <si>
    <t xml:space="preserve">    Adjusted value of tangible assets </t>
  </si>
  <si>
    <t xml:space="preserve">    Wertberichtigung der Sachanlagen </t>
  </si>
  <si>
    <t xml:space="preserve">    Long-term participations in affiliated undertakings </t>
  </si>
  <si>
    <t xml:space="preserve">    Dauerhafte Beteiligungen an verbundenen Unternehmen </t>
  </si>
  <si>
    <t xml:space="preserve">    Long-term credit to affiliated undertakings</t>
  </si>
  <si>
    <t xml:space="preserve">    Dauerhaft erteilte Ausleihungen an verbundene Unternehmen </t>
  </si>
  <si>
    <t>4. Tartósan adott kölcsön jelentős tulajdoni részesedési viszonyban álló vállalkozásban</t>
  </si>
  <si>
    <t xml:space="preserve">    Other long-term participations </t>
  </si>
  <si>
    <t xml:space="preserve">    Sonstige dauerhafte Beteiligungen </t>
  </si>
  <si>
    <t>6. Tartósan adott kölcsön egyéb részesedési viszonyban álló vállalkozásban</t>
  </si>
  <si>
    <t xml:space="preserve">     Long-term loan to independent undertakings  </t>
  </si>
  <si>
    <t xml:space="preserve">    Dauerhaft erteilte Ausleihungen an Unternehmen, mit denen ein sonstiges Beteiligungsverhältnis besteht </t>
  </si>
  <si>
    <t xml:space="preserve">    Other long-term loans </t>
  </si>
  <si>
    <t xml:space="preserve">    Sonstige dauerhaft erteilte Ausleihungen </t>
  </si>
  <si>
    <t xml:space="preserve">    Securities signifying a long-term creditor relationship </t>
  </si>
  <si>
    <t xml:space="preserve">    Wertpapiere des Anlagevermögens </t>
  </si>
  <si>
    <t>9. Befektetett pénzügyi eszközök értékhelyesbítése</t>
  </si>
  <si>
    <t xml:space="preserve">    Adjusted value of financial investments </t>
  </si>
  <si>
    <t xml:space="preserve">    Wertberichtigung der Finanzanlagen </t>
  </si>
  <si>
    <t>10. Befektetett pénzügyi eszközök értékelési különbözete</t>
  </si>
  <si>
    <t xml:space="preserve">    Evaluation difference of financial assets</t>
  </si>
  <si>
    <t xml:space="preserve">    Bewertungsdifferenz der Finanzanlagen</t>
  </si>
  <si>
    <t xml:space="preserve">    Raw materials and consumables</t>
  </si>
  <si>
    <t xml:space="preserve">    Roh-, Hilfs- und Betriebsstoffe </t>
  </si>
  <si>
    <t xml:space="preserve">    Work in progress, intermediate and semi-finished products </t>
  </si>
  <si>
    <t xml:space="preserve">    Unvollendete Produktion und halbfertige Erzeugnisse </t>
  </si>
  <si>
    <t>3. Növendék-, hízó- és egyéb állatok</t>
  </si>
  <si>
    <t xml:space="preserve">    Animals for breeding and fattening and other livestock </t>
  </si>
  <si>
    <t xml:space="preserve">    Jung-, Mast- und sonstige Tiere </t>
  </si>
  <si>
    <t xml:space="preserve">    Finished products </t>
  </si>
  <si>
    <t xml:space="preserve">    Fertige Erzeugnisse </t>
  </si>
  <si>
    <t xml:space="preserve">    Goods </t>
  </si>
  <si>
    <t xml:space="preserve">    Waren </t>
  </si>
  <si>
    <t xml:space="preserve">    Prepayments on inventories</t>
  </si>
  <si>
    <t xml:space="preserve">    Geleistete Anzahlungen auf Vorräte </t>
  </si>
  <si>
    <t>1. Követelések áruszállításból és szolgáltatásból (vevők)</t>
  </si>
  <si>
    <t xml:space="preserve">    Accounts receivables </t>
  </si>
  <si>
    <t xml:space="preserve">    Forderungen aus Lieferungen und Leistungen (Käufer) </t>
  </si>
  <si>
    <t xml:space="preserve">    Receivables from affiliated undertakings </t>
  </si>
  <si>
    <t xml:space="preserve">    Forderungen gegen verbundene Unternehmen </t>
  </si>
  <si>
    <t>3. Követelések jelentős tulajdoni részesedési viszonyban lévő vállalkozással szemben</t>
  </si>
  <si>
    <t>4. Követelések egyéb részesedési viszonyban lévő vállalkozással szemben</t>
  </si>
  <si>
    <t xml:space="preserve">    Receivables from independent undertakings </t>
  </si>
  <si>
    <t xml:space="preserve">    Forderungen gegen Unternehmen, mit denen ein sonstiges Beteiligungsverhaltnis besteht </t>
  </si>
  <si>
    <t xml:space="preserve">    Bills receivable </t>
  </si>
  <si>
    <t xml:space="preserve">    Wechselforderungen </t>
  </si>
  <si>
    <t xml:space="preserve">    Other receivables </t>
  </si>
  <si>
    <t xml:space="preserve">    Sonstige Forderungen </t>
  </si>
  <si>
    <t xml:space="preserve">    Evaluation difference of debtors</t>
  </si>
  <si>
    <t xml:space="preserve">    Bewertungsdifferenz der Forderungen</t>
  </si>
  <si>
    <t xml:space="preserve">    Positive evaluation dirrerence of derivatives</t>
  </si>
  <si>
    <t xml:space="preserve">    Positive Bewertungsdifferenz der derivative Finanzinsturmente</t>
  </si>
  <si>
    <t xml:space="preserve">    Participations in affiliated undertakings </t>
  </si>
  <si>
    <t xml:space="preserve">    Beteiligungen an verbundenen Unternehmen </t>
  </si>
  <si>
    <t>2. Jelentős tulajdoni részesedés</t>
  </si>
  <si>
    <t>3. Egyéb részesedés</t>
  </si>
  <si>
    <t xml:space="preserve">    Other participations </t>
  </si>
  <si>
    <t xml:space="preserve">    Sonstige Beteiligungen </t>
  </si>
  <si>
    <t>4. Saját részvények, saját üzletrészek</t>
  </si>
  <si>
    <t xml:space="preserve">    Own shares and own partnership shares </t>
  </si>
  <si>
    <t xml:space="preserve">    Eigene Aktien und Anteile </t>
  </si>
  <si>
    <t>5. Forgatási célú hitelviszonyt megtestesítő értékpapírok</t>
  </si>
  <si>
    <t xml:space="preserve">    Securities signifying a creditor relationship for trading purposes </t>
  </si>
  <si>
    <t xml:space="preserve">    Wertpapiere des Umlaufvermögens </t>
  </si>
  <si>
    <t>6. Értékpapírok értékelési különbözete</t>
  </si>
  <si>
    <t xml:space="preserve">    Evaluation difference of investments</t>
  </si>
  <si>
    <t xml:space="preserve">    Bewertungsdifferenz der Wertpapiere</t>
  </si>
  <si>
    <t xml:space="preserve">  IV. LIQUID ASSETS  (50.-51.)</t>
  </si>
  <si>
    <t xml:space="preserve">  IV. FLÜSSIGE MITTEL  (Z. 50.-51.)</t>
  </si>
  <si>
    <t xml:space="preserve">    Cash, checks </t>
  </si>
  <si>
    <t xml:space="preserve">    Kassenbestand, Schecks </t>
  </si>
  <si>
    <t xml:space="preserve">    Bank deposits </t>
  </si>
  <si>
    <t xml:space="preserve">    Bankguthaben </t>
  </si>
  <si>
    <t xml:space="preserve">C. Aktive Rechnungsabgrenzungsposten  </t>
  </si>
  <si>
    <t xml:space="preserve">    Accrued income </t>
  </si>
  <si>
    <t xml:space="preserve">    Aktive Rechnungsabgrenzungsposten der Erlöse und Erträge </t>
  </si>
  <si>
    <t xml:space="preserve">    Accrued expenses </t>
  </si>
  <si>
    <t xml:space="preserve">    Aktive Rechnungsabgrenzungsposten der Kosten und Aufwendungen </t>
  </si>
  <si>
    <t>3. Halasztott ráfordítások</t>
  </si>
  <si>
    <t xml:space="preserve">    Deferred expenses </t>
  </si>
  <si>
    <t xml:space="preserve">    Verschobene Aufwndungen  </t>
  </si>
  <si>
    <t>D. Eigenkapital  (Z. 62.+64.+65.+66.+67.+68.+71.)</t>
  </si>
  <si>
    <t>I. JEGYZETT TŐKE</t>
  </si>
  <si>
    <t xml:space="preserve">  I. SUBSCRIBED CAPITAL </t>
  </si>
  <si>
    <t xml:space="preserve">  I. GEZEICHNETES KAPITAL </t>
  </si>
  <si>
    <t xml:space="preserve">  I/a of which: ownership shares repurchased at face value </t>
  </si>
  <si>
    <t xml:space="preserve">  aus der Zeile 62.: zurückgekaufter Eigentumsanteil zum Nennwert </t>
  </si>
  <si>
    <t>II. JEGYZETT DE MÉG BE NEM FIZETETT TŐKE (-)</t>
  </si>
  <si>
    <t xml:space="preserve">  II. SUBSCRIBED CAPITAL UNPAID (-)</t>
  </si>
  <si>
    <t xml:space="preserve">  II. GEZEICHNETES, ABER NOCH NICHT EINGEZAHLTES KAPITAL (-) </t>
  </si>
  <si>
    <t>III. TŐKETARTALÉK</t>
  </si>
  <si>
    <t xml:space="preserve">  III. CAPITAL RESERVE </t>
  </si>
  <si>
    <t xml:space="preserve">  III. KAPITALRÜCKLAGE </t>
  </si>
  <si>
    <t>IV. EREDMÉNYTARTALÉK</t>
  </si>
  <si>
    <t xml:space="preserve">  IV. ACCUMULATED PROFIT RESERVE </t>
  </si>
  <si>
    <t xml:space="preserve">  IV. GEWINNRÜCKLAGE </t>
  </si>
  <si>
    <t>V. LEKÖTÖTT TARTALÉK</t>
  </si>
  <si>
    <t xml:space="preserve">  V.  TIED-UP RESERVE</t>
  </si>
  <si>
    <t xml:space="preserve">  V.  GEBUNDENE RÜCKLAGEN </t>
  </si>
  <si>
    <t xml:space="preserve">  VI. REVALUATION RESERVE (65.-66.)</t>
  </si>
  <si>
    <t xml:space="preserve">  VI. BEWERTUNGSRÜCKLAGE </t>
  </si>
  <si>
    <t>1. Értékhelyesbítés értékelési tartaléka</t>
  </si>
  <si>
    <t xml:space="preserve">       Revaluation reserve</t>
  </si>
  <si>
    <t xml:space="preserve">       Wertberichtungsrücklage</t>
  </si>
  <si>
    <t>2. Valós értékelés értékelési tartaléka</t>
  </si>
  <si>
    <t xml:space="preserve">       Fair value reserve</t>
  </si>
  <si>
    <t xml:space="preserve">       Zeitwert-Rücklage</t>
  </si>
  <si>
    <t>VII. ADÓZOTT EREDMÉNY</t>
  </si>
  <si>
    <t xml:space="preserve">  VII. PROFIT AFTER TAXES</t>
  </si>
  <si>
    <t xml:space="preserve">  VII. BILANZERGEBNIS </t>
  </si>
  <si>
    <t xml:space="preserve">    Provisions for forward liabilities </t>
  </si>
  <si>
    <t xml:space="preserve">    Rückstellungen für ungewisse Verbindlichkeiten </t>
  </si>
  <si>
    <t xml:space="preserve">    Provisions for forward expenses </t>
  </si>
  <si>
    <t xml:space="preserve">    Rückstellungen für zukünftige Konsten </t>
  </si>
  <si>
    <t xml:space="preserve">    Other provisions </t>
  </si>
  <si>
    <t xml:space="preserve">    Sonstige Rückstellungen </t>
  </si>
  <si>
    <t>1. Hátrasorolt kötelezettségek kapcsolt vállalkozással szemben</t>
  </si>
  <si>
    <t xml:space="preserve">    Subordinated liabilities to affiliated undertakings </t>
  </si>
  <si>
    <t xml:space="preserve">    Nachrangige Verbindlichkeiten gegen verbundene Unternehmen </t>
  </si>
  <si>
    <t>3. Hátrasorolt kötelezettségek egyéb részesedési viszonyban lévő vállalkozással szemben</t>
  </si>
  <si>
    <t xml:space="preserve">    Subordinated liabilities to independent undertakings </t>
  </si>
  <si>
    <t xml:space="preserve">    Nachrangige Verbindlichkeiten gegen Unternehmen in einem sonstigen Beteiligungsverhältnis </t>
  </si>
  <si>
    <t>4. Hátrasorolt kötelezettségek egyéb gazdálkodóval szemben</t>
  </si>
  <si>
    <t xml:space="preserve">    Subordinated liabilities to other economic entities </t>
  </si>
  <si>
    <t xml:space="preserve">    Nachrangige Verbindlichkeiten gegen sonstige Wirtschaftsfürer </t>
  </si>
  <si>
    <t xml:space="preserve">    Long-term loans </t>
  </si>
  <si>
    <t xml:space="preserve">    Erhaltene, langfristige Darlehen </t>
  </si>
  <si>
    <t>2. Átváltoztatható és átváltozó kötvények</t>
  </si>
  <si>
    <t xml:space="preserve">    Convertible bonds </t>
  </si>
  <si>
    <t xml:space="preserve">    Wandelschuldverschreibungen </t>
  </si>
  <si>
    <t xml:space="preserve">    Debts on issue of bonds </t>
  </si>
  <si>
    <t xml:space="preserve">    Verbindlichkeiten aus Anleihen </t>
  </si>
  <si>
    <t>4. Beruházási és fejlesztési hitelek</t>
  </si>
  <si>
    <t xml:space="preserve">    Investment and development credits </t>
  </si>
  <si>
    <t xml:space="preserve">    Investitions- und Entwicklungskredite </t>
  </si>
  <si>
    <t>5. Egyéb hosszú lejáratú hitelek</t>
  </si>
  <si>
    <t xml:space="preserve">    Other long-term credits </t>
  </si>
  <si>
    <t xml:space="preserve">    Sonstige langfristige Kredite </t>
  </si>
  <si>
    <t>6. Tartós kötelezettségek kapcsolt vállalkozással szemben</t>
  </si>
  <si>
    <t xml:space="preserve">    Long-term liabilities to affiliated undertakings  </t>
  </si>
  <si>
    <t xml:space="preserve">    Dauerhafte Verbindlichkeiten gegen verbundene Unternehmen  </t>
  </si>
  <si>
    <t>7. Tartós kötelezettségek jelentős tulajdoni részesedési viszonyban lévő vállalkozásokkal szemben</t>
  </si>
  <si>
    <t>8. Tartós kötelezettségek egyéb részesedési viszonyban lévő vállalkozással szemben</t>
  </si>
  <si>
    <t xml:space="preserve">    Long-term liabilities to independent undertakings </t>
  </si>
  <si>
    <t xml:space="preserve">    Dauerhafte Verbindlichkeiten gegen Unternehmen in einem sonstigen Beteiligungsverhältnis </t>
  </si>
  <si>
    <t xml:space="preserve">    Other long-term liabilities </t>
  </si>
  <si>
    <t xml:space="preserve">    Sonstige langfristige Verbindlichkeiten </t>
  </si>
  <si>
    <t xml:space="preserve">    Short-term bank loans </t>
  </si>
  <si>
    <t xml:space="preserve">    Kurzfrisige Darlehen </t>
  </si>
  <si>
    <t xml:space="preserve">     - of which: convertible bonds </t>
  </si>
  <si>
    <t xml:space="preserve">    Other short-term loans </t>
  </si>
  <si>
    <t xml:space="preserve">    Kurzfristige Kredite </t>
  </si>
  <si>
    <t>3. Vevőktől kapott előlegek</t>
  </si>
  <si>
    <t xml:space="preserve">    Advances received from customers </t>
  </si>
  <si>
    <t xml:space="preserve">    Erhaltene Anzahlungen auf Bestellungen </t>
  </si>
  <si>
    <t>4. Kötelezettségek áruszállításból és szolgáltatásból (szállítók)</t>
  </si>
  <si>
    <t xml:space="preserve">    Accounts payable </t>
  </si>
  <si>
    <t xml:space="preserve">    Verbindlichkeiten aus Lieferungen und Leistungen (Leiferanten) </t>
  </si>
  <si>
    <t>5. Váltótartozások</t>
  </si>
  <si>
    <t xml:space="preserve">    Bills payable </t>
  </si>
  <si>
    <t xml:space="preserve">    Wechselverbindlichkeiten </t>
  </si>
  <si>
    <t>6. Rövid lejáratú kötelezettségek kapcsolt vállalkozással szemben</t>
  </si>
  <si>
    <t xml:space="preserve">    Short-term liabilities to affiliated undertakings </t>
  </si>
  <si>
    <t xml:space="preserve">    Kurzfristige Verbindlichkeiten gegen verbundene Unternehmen </t>
  </si>
  <si>
    <t xml:space="preserve">    Short-term liabilities towards companies with significant ownership</t>
  </si>
  <si>
    <t xml:space="preserve">    Kurzfristige Verbindlichkeiten gegen Unternehmen in einem sonstigen Beteiligungsverhältnis </t>
  </si>
  <si>
    <t>8. Rövid lejáratú kötelezettségek egyéb részesedési viszonyban lévő vállalkozással szemben</t>
  </si>
  <si>
    <t xml:space="preserve">    Short-term liabilities to independent undertakings </t>
  </si>
  <si>
    <t>9. Egyéb rövid lejáratú kötelezettségek</t>
  </si>
  <si>
    <t xml:space="preserve">    Other short-term liabilities </t>
  </si>
  <si>
    <t xml:space="preserve">    Sonstige kurzfristige Verbindlichkeiten </t>
  </si>
  <si>
    <t xml:space="preserve">    Evaluation difference of liabilities</t>
  </si>
  <si>
    <t xml:space="preserve">    Bewertungsdifferenz der Verblindlichkeiten</t>
  </si>
  <si>
    <t xml:space="preserve">    Negative evaluation difference of derivatives</t>
  </si>
  <si>
    <t xml:space="preserve">    Negative Bewertungsdifferenz der derivative Finanzinstrumente</t>
  </si>
  <si>
    <t>1. Bevételek passzív időbeli elhatárolása</t>
  </si>
  <si>
    <t xml:space="preserve">    Deferred income </t>
  </si>
  <si>
    <t xml:space="preserve">    Passive Rechnungsabgrenzungsposten der Erlöse und Erträge </t>
  </si>
  <si>
    <t>2. Költségek, ráfordítások passzív időbeli elhatárolása</t>
  </si>
  <si>
    <t xml:space="preserve">    Passive Rechnungsabgrenzungsposten der Kosten und Aufwendungen</t>
  </si>
  <si>
    <t>3. Halasztott bevételek</t>
  </si>
  <si>
    <t xml:space="preserve">    Verschobene Erlöse und Erträge </t>
  </si>
  <si>
    <t>Összköltséges teljes</t>
  </si>
  <si>
    <t>01. Belföldi értékesítés nettó árbevétele</t>
  </si>
  <si>
    <t xml:space="preserve">   01. Net domestic sales </t>
  </si>
  <si>
    <t xml:space="preserve">   01. Nettoumsatzerlöse, Inland</t>
  </si>
  <si>
    <t>02. Exportértékesítés nettó árbevétele</t>
  </si>
  <si>
    <t xml:space="preserve">   02. Net external sales </t>
  </si>
  <si>
    <t xml:space="preserve">   02. Nettoumsatzerlöse, Ausland </t>
  </si>
  <si>
    <t>I. ÉRTÉKESÍTÉS NETTÓ ÁRBEVÉTELE (01+02)</t>
  </si>
  <si>
    <t>I.  TOTAL SALES (REVENUES) (1+2)</t>
  </si>
  <si>
    <t>I.   NETTOUMSATZERLÖSE (1+2)</t>
  </si>
  <si>
    <t>03. Saját termelésű készletek állományváltozása</t>
  </si>
  <si>
    <t xml:space="preserve">   03. Variations in self-manufactured stoks </t>
  </si>
  <si>
    <t xml:space="preserve">   03. Bestandsänderung der Vorräte aus eigener Produktion </t>
  </si>
  <si>
    <t>04. Saját előállítású eszközök aktivált értéke</t>
  </si>
  <si>
    <t xml:space="preserve">   04. Own work capitalised </t>
  </si>
  <si>
    <t xml:space="preserve">   04. Aktivierter Wert der selbst hergestellten Vermögensgegenstände </t>
  </si>
  <si>
    <t>II. AKTIVÁLT SAJÁT TELJESÍTMÉNYEK ÉRTÉKE (03+04)</t>
  </si>
  <si>
    <t>II.  OWN PERFORMANCE CAPITALISED (3±4)</t>
  </si>
  <si>
    <t>II.  AKTIVIERTE EIGENLEISTUNGEN  (3±4)</t>
  </si>
  <si>
    <t xml:space="preserve">III. OTHER INCOME </t>
  </si>
  <si>
    <t xml:space="preserve">III. SONSTIGE ERTRÄGE </t>
  </si>
  <si>
    <t xml:space="preserve">  including: loss in value marked back</t>
  </si>
  <si>
    <t xml:space="preserve">  aus der Zeile III.: zurückgeschriebene Wertverluste </t>
  </si>
  <si>
    <t>05. Anyagköltség</t>
  </si>
  <si>
    <t xml:space="preserve">   05. Raw materials and consumables </t>
  </si>
  <si>
    <t xml:space="preserve">   05. Aufwendungen für Roh-, Hilfs- und Betriebsstoffe</t>
  </si>
  <si>
    <t>06. Igénybe vett szolgáltatások értéke</t>
  </si>
  <si>
    <t xml:space="preserve">   06. Contracted services </t>
  </si>
  <si>
    <t xml:space="preserve">   06. Aufwendungen für bezogene Leistungen </t>
  </si>
  <si>
    <t>07. Egyéb szolgáltatások értéke</t>
  </si>
  <si>
    <t xml:space="preserve">   07. Other service activities </t>
  </si>
  <si>
    <t xml:space="preserve">   07. Aufwendungen für sonstige Leistungen </t>
  </si>
  <si>
    <t>08. Eladott áruk beszerzési értéke</t>
  </si>
  <si>
    <t xml:space="preserve">   08. Original cost of goods sold </t>
  </si>
  <si>
    <t xml:space="preserve">   08. Aufwendungen für bezogene Waren </t>
  </si>
  <si>
    <t>09. Eladott (közvetített) szolgáltatások értéke</t>
  </si>
  <si>
    <t xml:space="preserve">   09. Value of services sold (intermediated)</t>
  </si>
  <si>
    <t xml:space="preserve">   09. Aufwendungen für verkaufte (vermittelte) Leistungen </t>
  </si>
  <si>
    <t>IV. ANYAGJELLEGŰ RÁFORDÍTÁSOK  (05+06+07+08+09)</t>
  </si>
  <si>
    <t>IV. MATERIAL COSTS  (5+6+7+8+9)</t>
  </si>
  <si>
    <t>IV.  MATERIALAUFWENDUNGEN  (5+6+7+8+9)</t>
  </si>
  <si>
    <t>10. Bérköltség</t>
  </si>
  <si>
    <t xml:space="preserve">   10. Wages and salaries </t>
  </si>
  <si>
    <t xml:space="preserve">   10. Lohn- und Gehaltskosten </t>
  </si>
  <si>
    <t>11. Személyi jellegű egyéb kifizetések</t>
  </si>
  <si>
    <t xml:space="preserve">   11. Other employee benefits </t>
  </si>
  <si>
    <t xml:space="preserve">   11. Sonstige Personalaufwendungen </t>
  </si>
  <si>
    <t>12. Bérjárulékok</t>
  </si>
  <si>
    <t xml:space="preserve">   12. Contributions on wages and salaries </t>
  </si>
  <si>
    <t xml:space="preserve">   12. Lohnnebenkosten </t>
  </si>
  <si>
    <t>V. SZEMÉLYI JELLEGŰ RÁFORDÍTÁSOK (10+11+12)</t>
  </si>
  <si>
    <t>V.   STAFF COSTS  (10+11+12)</t>
  </si>
  <si>
    <t>V.  PERSONALAUFWAND (10+11+12)</t>
  </si>
  <si>
    <t xml:space="preserve">VI.  DEPRECIATION </t>
  </si>
  <si>
    <t xml:space="preserve">VI. ABSCHREIBUNGEN </t>
  </si>
  <si>
    <t xml:space="preserve">VII. OTHER OPERATING CHARGES </t>
  </si>
  <si>
    <t xml:space="preserve">VII. SONSTIGE AUFWENDUNGEN </t>
  </si>
  <si>
    <t xml:space="preserve">  including: loss in value </t>
  </si>
  <si>
    <t xml:space="preserve">  aus der Zeile VII.: Wertverluste </t>
  </si>
  <si>
    <t>A. ÜZEMI (ÜZLETI) TEVÉKENYSÉG EREDMÉNYE  (I+II+III-IV-V-VI-VII)</t>
  </si>
  <si>
    <t>A. INCOME FROM OPERATIONS I±II+III-IV--V-VI-VII)</t>
  </si>
  <si>
    <t>A. BETRIEBSERGEBNIS (GESCHÄFTSERGEBNIS) (I±II+III-IV--V-VI-VII)</t>
  </si>
  <si>
    <t>13. Kapott (járó) osztalék és részesedés</t>
  </si>
  <si>
    <t xml:space="preserve">   13. Dividends and profit-sharing (receive or due) </t>
  </si>
  <si>
    <t xml:space="preserve">   13. Erträge aus (zustehenden) Dividenden und Gewinnanteilen </t>
  </si>
  <si>
    <t xml:space="preserve">  including: from affiliated undertakings </t>
  </si>
  <si>
    <t xml:space="preserve">  aus der Zeile 13.: von verbundenen Unternehmen </t>
  </si>
  <si>
    <t>14. Részesedésekből származó bevételek, árfolyamnyereségek</t>
  </si>
  <si>
    <t xml:space="preserve">  including: from affiliated undertakings  </t>
  </si>
  <si>
    <t xml:space="preserve">  aus der Zeile 14.: von verbundenen Unternehmen  </t>
  </si>
  <si>
    <t>15. Befektetett pénzügyi eszközökből (értékpapírokból, kölcsönökből) származó bevételek, árfolyamnyereségek</t>
  </si>
  <si>
    <t xml:space="preserve">  aus der Zeile 15.: von verbundenen Unternehmen </t>
  </si>
  <si>
    <t>16. Egyéb kapott (járó) kamatok és kamatjellegű bevételek</t>
  </si>
  <si>
    <t xml:space="preserve">   16. Other interest and similar income (received or due) </t>
  </si>
  <si>
    <t xml:space="preserve">   16. Sonstige (zustehende) Zinsen und ähnliche Erträge </t>
  </si>
  <si>
    <t xml:space="preserve">  aus der Zeile 16.: von verbundenen Unternehmen </t>
  </si>
  <si>
    <t>17. Pénzügyi műveletek egyéb bevételei</t>
  </si>
  <si>
    <t xml:space="preserve">   17. Other income from financial transactions </t>
  </si>
  <si>
    <t xml:space="preserve">   17. Sonstige finanzielle Erträge </t>
  </si>
  <si>
    <t xml:space="preserve">  including: evaliation difference</t>
  </si>
  <si>
    <t xml:space="preserve">  aus der Zeile 17.: Bewertungsdifferenz</t>
  </si>
  <si>
    <t>VIII. PÉNZÜGYI MÜVELETEK BEVÉTELEI (13+14+15+16+17)</t>
  </si>
  <si>
    <t>VIII. INCOME FROM FINANCIAL TRANSACTIONS (13+14+15+16+17)</t>
  </si>
  <si>
    <t>VIII. FINANZERTRÄGE (13+14+15+16+17)</t>
  </si>
  <si>
    <t>18. Részesedésekből származó ráfordítások, árfolyamveszteségek</t>
  </si>
  <si>
    <t xml:space="preserve">  including: to affiliated undertakings </t>
  </si>
  <si>
    <t xml:space="preserve">  aus der Zeile 18.: an verbundene Unternehmen </t>
  </si>
  <si>
    <t>19. Befektetett pénzügyi eszközökből (értékpapírokból, kölcsönökből) származó ráfordítások, árfolyamveszteségek</t>
  </si>
  <si>
    <t xml:space="preserve">  aus der Zeile 19.: an verbundene Unternehmen </t>
  </si>
  <si>
    <t>20. Fizetendő (fizetett) kamatok és kamatjellegű ráfordítások</t>
  </si>
  <si>
    <t xml:space="preserve">   20. Interest payable and similar charges </t>
  </si>
  <si>
    <t xml:space="preserve">   20. Zinsen und ähnliche Aufwendungen </t>
  </si>
  <si>
    <t xml:space="preserve">  aus der Zeile 20.: an verbundene Unternehmen </t>
  </si>
  <si>
    <t xml:space="preserve">   21. Wertverluste von Beteiligungen, Wertpapieren und Bankguthaben </t>
  </si>
  <si>
    <t>22. Pénzügyi műveletek egyéb ráfordításai</t>
  </si>
  <si>
    <t xml:space="preserve">   22. Other expenses on financial transactions </t>
  </si>
  <si>
    <t xml:space="preserve">   22. Sonstige finanzielle Aufwendungen </t>
  </si>
  <si>
    <t xml:space="preserve">  aus der Zeile 22.: Bewertungsdifferenz</t>
  </si>
  <si>
    <t>IX. PÉNZÜGYI MŰVELETEK RÁFORDÍTÁSAI  (18+19+20+21+22)</t>
  </si>
  <si>
    <t>IX. EXPENSES ON FINANCIAL TRANSACTIONS (18+19±20+21+22)</t>
  </si>
  <si>
    <t>IX. FINANZAUFWENDUNGEN  (18+19±20+21+22)</t>
  </si>
  <si>
    <t>B. PÉNZÜGYI MŰVELETEK EREDMÉNYE (VIII-IX)</t>
  </si>
  <si>
    <t>B. PROFIT OR LOSS FROM FINANCIAL TRANSACTIONS (VIII-IX)</t>
  </si>
  <si>
    <t>B. FINANZERGEBNIS (VIII.-IX.)</t>
  </si>
  <si>
    <t>C. ADÓZÁS ELŐTTI EREDMÉNY (±A±B)</t>
  </si>
  <si>
    <t>C. INCOME BEFORE TAXES ( ±A±B)</t>
  </si>
  <si>
    <t xml:space="preserve">X. Tax payable </t>
  </si>
  <si>
    <t>Forgalmi teljes</t>
  </si>
  <si>
    <t>03. Értékesítés elszámolt közvetlen önköltsége</t>
  </si>
  <si>
    <t xml:space="preserve">   03. Direct cost of sales</t>
  </si>
  <si>
    <t xml:space="preserve">   03. Direkte Eigenkosten der Verwertung</t>
  </si>
  <si>
    <t>04. Eladott áruk beszerzési értéke</t>
  </si>
  <si>
    <t xml:space="preserve">   04. Value of sold goods for resale</t>
  </si>
  <si>
    <t xml:space="preserve">   04. Wert der verkauften Waren</t>
  </si>
  <si>
    <t>05. Eladott (közvetített) szolgáltatások értéke</t>
  </si>
  <si>
    <t xml:space="preserve">   05. Value of resold (mediated) services</t>
  </si>
  <si>
    <t xml:space="preserve">   05. Wert der verkauften (vermittlerten) Leistungen</t>
  </si>
  <si>
    <t>II. ÉRTÉKESÍTÉS KÖZVETLEN KÖLTSÉGEI  (03+04+05)</t>
  </si>
  <si>
    <t>III. ÉRTÉKESÍTÉS BRUTTÓ EREDMÉNYE (I-II)</t>
  </si>
  <si>
    <t>06. Értékesítési, forgalmazási költségek</t>
  </si>
  <si>
    <t xml:space="preserve">   06. Distribution costs</t>
  </si>
  <si>
    <t xml:space="preserve">   06. Vertriebskosten</t>
  </si>
  <si>
    <t>07. Igazgatási költségek</t>
  </si>
  <si>
    <t xml:space="preserve">   07. Administrative expenses</t>
  </si>
  <si>
    <t xml:space="preserve">   07. Verwaltungskosten</t>
  </si>
  <si>
    <t>08. Egyéb általános költségek</t>
  </si>
  <si>
    <t xml:space="preserve">   08. Other indirect charges</t>
  </si>
  <si>
    <t xml:space="preserve">   08. Sonstige Gemeinkosten</t>
  </si>
  <si>
    <t>IV. ÉRTÉKESÍTÉS KÖZVETETT KÖLTSÉGEI (06+07+08)</t>
  </si>
  <si>
    <t>V. EGYÉB BEVÉTELEK</t>
  </si>
  <si>
    <t xml:space="preserve">V.  OTHER INCOME </t>
  </si>
  <si>
    <t xml:space="preserve">V.  SONSTIGE ERTRÄGE </t>
  </si>
  <si>
    <t xml:space="preserve">  aus der Zeile V.: zurückgeschriebene Wertverluste </t>
  </si>
  <si>
    <t xml:space="preserve">VI. OTHER OPERATING CHARGES </t>
  </si>
  <si>
    <t xml:space="preserve">VI. SONSTIGE AUFWENDUNGEN </t>
  </si>
  <si>
    <t xml:space="preserve">  aus der Zeile VI.: Wertverluste </t>
  </si>
  <si>
    <t>A. ÜZEMI (ÜZLETI) TEVÉKENYSÉG EREDMÉNYE (±III-IV+V-VI)</t>
  </si>
  <si>
    <t>A. INCOME FROM OPERATIONS (±III-IV+V-VI)</t>
  </si>
  <si>
    <t>A. BETRIEBSERGEBNIS (GESCHÄFTSERGEBNIS) (±III-IV+V-VI)</t>
  </si>
  <si>
    <t>09. Kapott (járó) osztalék és részesedés</t>
  </si>
  <si>
    <t xml:space="preserve">   09. Dividends and profit-sharing (receive or due) </t>
  </si>
  <si>
    <t xml:space="preserve">   09. Erträge aus (zustehenden) Dividenden und Gewinnanteilen </t>
  </si>
  <si>
    <t xml:space="preserve">  aus der Zeile 09.: von verbundenen Unternehmen </t>
  </si>
  <si>
    <t>10. Részesedésekből származó bevételek, árfolyamnyereségek</t>
  </si>
  <si>
    <t xml:space="preserve">  aus der Zeile 10.: von verbundenen Unternehmen  </t>
  </si>
  <si>
    <t>11. Befektetett pénzügyi eszközökből (értékpapírokból, kölcsönökből) származó bevételek, árfolyamnyereségek</t>
  </si>
  <si>
    <t xml:space="preserve">  aus der Zeile 11.: von verbundenen Unternehmen </t>
  </si>
  <si>
    <t>12. Egyéb kapott (járó) kamatok és kamatjellegű bevételek</t>
  </si>
  <si>
    <t xml:space="preserve">   12. Other interest and similar income (received or due) </t>
  </si>
  <si>
    <t xml:space="preserve">   12. Sonstige (zustehende) Zinsen und ähnliche Erträge </t>
  </si>
  <si>
    <t xml:space="preserve">  aus der Zeile 12.: von verbundenen Unternehmen </t>
  </si>
  <si>
    <t>13. Pénzügyi műveletek egyéb bevételei</t>
  </si>
  <si>
    <t xml:space="preserve">   13. Other income from financial transactions </t>
  </si>
  <si>
    <t xml:space="preserve">   13. Sonstige finanzielle Erträge </t>
  </si>
  <si>
    <t xml:space="preserve">  aus der Zeile 13.: Bewertungsdifferenz</t>
  </si>
  <si>
    <t>VII. PÉNZÜGYI MŰVELETEK BEVÉTELEI (9+10+11+12+13)</t>
  </si>
  <si>
    <t>VIII. INCOME FROM FINANCIAL TRANSACTIONS (09+10+11+12+13)</t>
  </si>
  <si>
    <t>VIII. FINANZERTRÄGE (09+10+11+12+13)</t>
  </si>
  <si>
    <t>14. Részesedésekből származó ráfordítások, árfolyamveszteségek</t>
  </si>
  <si>
    <t xml:space="preserve">  aus der Zeile 14.: an verbundene Unternehmen </t>
  </si>
  <si>
    <t>15. Befektetett pénzügyi eszközökből (értékpapírokból, kölcsönökből) származó ráfordítások, árfolyamveszteségek</t>
  </si>
  <si>
    <t xml:space="preserve">  aus der Zeile 15.: an verbundene Unternehmen </t>
  </si>
  <si>
    <t>16. Fizetendő (fizetett) kamatok és kamatjellegű ráfordítások</t>
  </si>
  <si>
    <t xml:space="preserve">   16. Other expenses on financial transactions </t>
  </si>
  <si>
    <t xml:space="preserve">   16. Sonstige finanzielle Aufwendungen </t>
  </si>
  <si>
    <t xml:space="preserve">  aus der Zeile 16.: Bewertungsdifferenz</t>
  </si>
  <si>
    <t xml:space="preserve">   20. Losses on shares, securities and bank deposits </t>
  </si>
  <si>
    <t xml:space="preserve">   20. Wertverluste von Beteiligungen, Wertpapieren und Bankguthaben </t>
  </si>
  <si>
    <t>18. Pénzügyi műveletek egyéb ráfordításai</t>
  </si>
  <si>
    <t xml:space="preserve">   21. Other expenses on financial transactions </t>
  </si>
  <si>
    <t xml:space="preserve">   21. Sonstige finanzielle Aufwendungen </t>
  </si>
  <si>
    <t xml:space="preserve">  aus der Zeile 21.: Bewertungsdifferenz</t>
  </si>
  <si>
    <t>VIII. PÉNZÜGYI MŰVELETEK RÁFORDÍTÁSAI (14+15+16+17+18)</t>
  </si>
  <si>
    <t>VIII. EXPENSES ON FINANCIAL TRANSACTIONS (14+15+16+17+18)</t>
  </si>
  <si>
    <t>IX. FINANZAUFWENDUNGEN  (14+15+16+17+18)</t>
  </si>
  <si>
    <t>B. PÉNZÜGYI MŰVELETEK EREDMÉNYE (VII-VIII)</t>
  </si>
  <si>
    <t>B. PROFIT OR LOSS FROM FINANCIAL TRANSACTIONS (VII-VIII)</t>
  </si>
  <si>
    <t>B. FINANZERGEBNIS (VII.-VIII.)</t>
  </si>
  <si>
    <t>Választható nyelv</t>
  </si>
  <si>
    <t>Statisztikai számjele</t>
  </si>
  <si>
    <t>Statistical code</t>
  </si>
  <si>
    <t>Statistische Nummer</t>
  </si>
  <si>
    <t xml:space="preserve">megfelelő </t>
  </si>
  <si>
    <t>Court registration number</t>
  </si>
  <si>
    <t>Handelsregister Nummer</t>
  </si>
  <si>
    <t xml:space="preserve">    Alapítás-átszervezés aktívált értéke</t>
  </si>
  <si>
    <t>kifejezései</t>
  </si>
  <si>
    <t>The Company's name</t>
  </si>
  <si>
    <t>Firmenname</t>
  </si>
  <si>
    <t xml:space="preserve">    Kísérleti fejlesztés aktívált értéke</t>
  </si>
  <si>
    <t xml:space="preserve">    Vagyoni értékű jogok</t>
  </si>
  <si>
    <t>Annual Report</t>
  </si>
  <si>
    <t>Jahresbilanz</t>
  </si>
  <si>
    <t xml:space="preserve">    Szellemi termékek</t>
  </si>
  <si>
    <t xml:space="preserve">    Üzleti vagy cégérték</t>
  </si>
  <si>
    <t>Head of enterprise</t>
  </si>
  <si>
    <t>Geschäftsführer</t>
  </si>
  <si>
    <t xml:space="preserve">    Immateriális javakra adott előlegek</t>
  </si>
  <si>
    <t>authorised signature</t>
  </si>
  <si>
    <t xml:space="preserve">    Immateriális javak értékhelyesbítése</t>
  </si>
  <si>
    <t>Keltezés:</t>
  </si>
  <si>
    <t>Dated:</t>
  </si>
  <si>
    <t>Datum:</t>
  </si>
  <si>
    <t xml:space="preserve">    Ingatlanok és a kapcsolódó vagyoni értékű jogok</t>
  </si>
  <si>
    <t xml:space="preserve">    Műszaki berendezések, gépek, járművek</t>
  </si>
  <si>
    <t xml:space="preserve">    Egyéb berendezések, felszerelések, járművek</t>
  </si>
  <si>
    <t xml:space="preserve">    Tenyészállatok</t>
  </si>
  <si>
    <t>"A" Mérleg</t>
  </si>
  <si>
    <t>BALANCE-SHEET</t>
  </si>
  <si>
    <t>Bilanz</t>
  </si>
  <si>
    <t xml:space="preserve">    Beruházások, felújítások</t>
  </si>
  <si>
    <t>Eszközök(aktívák)</t>
  </si>
  <si>
    <t>Assets</t>
  </si>
  <si>
    <t>Aktivseite</t>
  </si>
  <si>
    <t xml:space="preserve">    Beruházásokra adott előleg</t>
  </si>
  <si>
    <t>figures in thousand HUF</t>
  </si>
  <si>
    <t>Angaben in THUF</t>
  </si>
  <si>
    <t xml:space="preserve">    Tárgyi eszközök értékhelyesbítése</t>
  </si>
  <si>
    <t>Sorszám</t>
  </si>
  <si>
    <t>Serial numb.</t>
  </si>
  <si>
    <t>Nr.</t>
  </si>
  <si>
    <t xml:space="preserve">  III. BEFEKTETETT PÉNZÜGYI ESZKÖZÖK (19.-25. sor)</t>
  </si>
  <si>
    <t xml:space="preserve">  III. FINANCIAL INVESTMENTS (19.-26.)</t>
  </si>
  <si>
    <t xml:space="preserve">  III. FINANZANLAGEN  (Z. 19.-25.)</t>
  </si>
  <si>
    <t>Description of the individual items</t>
  </si>
  <si>
    <t>Bezeichnung des Postens</t>
  </si>
  <si>
    <t xml:space="preserve">    Tartós részesedés kapcsolt vállalkozásban</t>
  </si>
  <si>
    <t>Prior year</t>
  </si>
  <si>
    <t>Vorjahr</t>
  </si>
  <si>
    <t xml:space="preserve">    Tartósan adott kölcsön kapcsolt vállalkozásban</t>
  </si>
  <si>
    <t>Előző év(ek) módosításai</t>
  </si>
  <si>
    <t>Modifications relation to prior year</t>
  </si>
  <si>
    <t>Änderungen im Vorjahr</t>
  </si>
  <si>
    <t xml:space="preserve">    Egyéb tartós részesedés</t>
  </si>
  <si>
    <t>Current year</t>
  </si>
  <si>
    <t>Berichtjahr</t>
  </si>
  <si>
    <t xml:space="preserve">    Tartósan adott kölcsön egyéb részesedési visz. álló váll-ban</t>
  </si>
  <si>
    <t xml:space="preserve">Equity and Liabilities </t>
  </si>
  <si>
    <t>Bilanz Quellen (Passivas)</t>
  </si>
  <si>
    <t xml:space="preserve">    Egyéb tartósan adott kölcsön</t>
  </si>
  <si>
    <t>Eredménykimutatás</t>
  </si>
  <si>
    <t>PROFIT AND LOSS ACCOUNTS</t>
  </si>
  <si>
    <t xml:space="preserve">Gewinn- und Verlustrechnung </t>
  </si>
  <si>
    <t xml:space="preserve">    Tartós hitelviszonyt megtestesítő értékpapír</t>
  </si>
  <si>
    <t>(Összköltség eljárással)</t>
  </si>
  <si>
    <t>Version "A"</t>
  </si>
  <si>
    <t>(nach dem Gesamtkostenverfahren)</t>
  </si>
  <si>
    <t xml:space="preserve">    Befektetett pénzügyi eszközök értékhelyesbítése</t>
  </si>
  <si>
    <t>CASH-FLOW kimutatás</t>
  </si>
  <si>
    <t>Cash-flow statement</t>
  </si>
  <si>
    <t>Kapitalflussrechnung</t>
  </si>
  <si>
    <t xml:space="preserve">    Befektetett pénzügyi eszközök értékelési különbözete</t>
  </si>
  <si>
    <t>" A közzétett adatok könyvvizsgálattal nincsenek alátámasztva. "</t>
  </si>
  <si>
    <t>" The data published have not been reviewed by an auditor. "</t>
  </si>
  <si>
    <t>" Die veröffentlichten Daten sind nicht durch  eine Wirtschaftsprüfung untermauert worden. "</t>
  </si>
  <si>
    <t>B. Forgóeszközök (28.+35.+43.+49. sor)</t>
  </si>
  <si>
    <t>B. Current Assets  (28.+35.+43.+49.)</t>
  </si>
  <si>
    <t>B. Umlaufvermögen  (Z. 28.+35.+43.+49.)</t>
  </si>
  <si>
    <t xml:space="preserve">  I. KÉSZLETEK (29.-34. sorok)</t>
  </si>
  <si>
    <t xml:space="preserve">  I. INVENTORIES (29.-34.)</t>
  </si>
  <si>
    <t xml:space="preserve">  I. VORRÄTE  (Z. 29.-34.)</t>
  </si>
  <si>
    <t xml:space="preserve">    Anyagok</t>
  </si>
  <si>
    <t xml:space="preserve">    Befejezetlen termelés és félkész termékek</t>
  </si>
  <si>
    <t xml:space="preserve">    Növedék-, hízó- és egyéb állatok</t>
  </si>
  <si>
    <t xml:space="preserve">    Késztermékek</t>
  </si>
  <si>
    <t xml:space="preserve">    Áruk</t>
  </si>
  <si>
    <t xml:space="preserve">    Készletekre adott előlegek</t>
  </si>
  <si>
    <t xml:space="preserve">  II. KÖVETELÉSEK (36.-42. sor)</t>
  </si>
  <si>
    <t xml:space="preserve">  II. RECEIVABLES (36.-42.)</t>
  </si>
  <si>
    <t xml:space="preserve">  II. FORDERUNGEN  (Z. 36.-42.)</t>
  </si>
  <si>
    <t xml:space="preserve">    Követelések áruszállításból és szolgáltatásokból (vevők)</t>
  </si>
  <si>
    <t xml:space="preserve">    Követelések kapcsolt vállalkozással szemben</t>
  </si>
  <si>
    <t xml:space="preserve">    Követelések egyéb rész. visz. lévő váll. szemben</t>
  </si>
  <si>
    <t xml:space="preserve">    Váltókövetelések</t>
  </si>
  <si>
    <t xml:space="preserve">    Egyéb követelések</t>
  </si>
  <si>
    <t xml:space="preserve">    Követelések értékelési különbözete</t>
  </si>
  <si>
    <t xml:space="preserve">    Származékos ügyletek pozitív értékelési különbözete</t>
  </si>
  <si>
    <t xml:space="preserve">  III. ÉRTÉKPAPÍROK (44.-48. sorok)</t>
  </si>
  <si>
    <t xml:space="preserve">  III. SECURITIES (44.-48.)</t>
  </si>
  <si>
    <t xml:space="preserve">  III. WERTPAPIERE  (Z. 44.-48.)</t>
  </si>
  <si>
    <t xml:space="preserve">    Részesedés kapcsolt vállalkozásban</t>
  </si>
  <si>
    <t xml:space="preserve">    Egyéb részesedés</t>
  </si>
  <si>
    <t xml:space="preserve">    Saját részvények, saját üzletrészek</t>
  </si>
  <si>
    <t xml:space="preserve">    Forgatási célú hitelviszonyt megtestesítő értékpapírok</t>
  </si>
  <si>
    <t xml:space="preserve">    Értékpapírok értékelési különbözete</t>
  </si>
  <si>
    <t xml:space="preserve">  IV. PÉNZESZKÖZÖK (50.-51. sor)</t>
  </si>
  <si>
    <t xml:space="preserve">    Pénztár, csekkek</t>
  </si>
  <si>
    <t xml:space="preserve">    Bankbetétek</t>
  </si>
  <si>
    <t>C. Aktív időbeli elhatárolások (53.-55.sor)</t>
  </si>
  <si>
    <t>C. Accrued and deferred assets (53-55.)</t>
  </si>
  <si>
    <t xml:space="preserve">    Bevételek aktív időbeli elhatárolása</t>
  </si>
  <si>
    <t xml:space="preserve">    Költségek, ráfordítások aktív időbeli elhatárolása</t>
  </si>
  <si>
    <t xml:space="preserve">    Halasztott ráfordítások </t>
  </si>
  <si>
    <t>ESZKÖZÖK (AKTÍVÁK) ÖSSZESEN (1.+27.+52. sor)</t>
  </si>
  <si>
    <t>TOTAL ASSETS  (1.+27.+52.)</t>
  </si>
  <si>
    <t>MITTEL (AKTIVAS) INSGESAMT (Z. 01.+27.+52.)</t>
  </si>
  <si>
    <t>D. Saját tőke (58.+60.+61.+62.+63.+64.+67. sor)</t>
  </si>
  <si>
    <t>D. Owners' Equity (58.+60.+61.+62.+63.+64.+67.)</t>
  </si>
  <si>
    <t>D. Eigenkapital  (Z. 58.+60.+61.+62.+63.+64.+67.)</t>
  </si>
  <si>
    <t xml:space="preserve">  aus der Zeile 54.: zurückgekaufter Eigentumsanteil zum Nennwert </t>
  </si>
  <si>
    <t xml:space="preserve">     Értékhelyesbítés értékelési tartaléka</t>
  </si>
  <si>
    <t xml:space="preserve">     Valós értékelés értékelési tartaléka</t>
  </si>
  <si>
    <t xml:space="preserve">  VII. MÉRLEG SZERINTI EREDMÉNY</t>
  </si>
  <si>
    <t xml:space="preserve">  VII. PROFIT OR LOSS FOR THE YEAR </t>
  </si>
  <si>
    <t>E. Céltartalékok (69.-71. sor)</t>
  </si>
  <si>
    <t>E. Provisions (69.-71.)</t>
  </si>
  <si>
    <t>E. Rüxkstellungen  (Z. 69.-71.)</t>
  </si>
  <si>
    <t xml:space="preserve">    Céltartalék a várható kötelezettségekre</t>
  </si>
  <si>
    <t xml:space="preserve">    Céltartalék a jövőbeni költségekre</t>
  </si>
  <si>
    <t xml:space="preserve">    Egyéb céltartalék</t>
  </si>
  <si>
    <t>F. Kötelezettségek (73.+77.+86. sor)</t>
  </si>
  <si>
    <t>F. Liabilities  (73.+77.+86.)</t>
  </si>
  <si>
    <t>F. Verbindlichkeiten  (Z. 73.+77.+86.)</t>
  </si>
  <si>
    <t xml:space="preserve"> I. HÁTRASOROLT KÖTELEZETTSÉGEK (68.+69.+70. sor)  </t>
  </si>
  <si>
    <t xml:space="preserve"> I. SUBORDINATED LIABILITIES  (74.-76.)  </t>
  </si>
  <si>
    <t xml:space="preserve"> I. NACHRANGIGE VERBINDLICHKEITEN  (74.-76. sor)  </t>
  </si>
  <si>
    <t xml:space="preserve">    Hátrasorolt köt.-ek kapcsolt vállalkozással szemben</t>
  </si>
  <si>
    <t xml:space="preserve">    Hátrasorolt köt.-ek egyéb rész. visz. lévő váll. szemben</t>
  </si>
  <si>
    <t xml:space="preserve">    Hátrasorolt köt.-ek egyéb gazdálkodóval szemben</t>
  </si>
  <si>
    <t xml:space="preserve">  II. HOSSZÚ LEJÁRATÚ KÖTELEZETTSÉGEK (78.-85. sor)</t>
  </si>
  <si>
    <t xml:space="preserve">  II. LONG-TERM LIABILITIES  (78.-85. )</t>
  </si>
  <si>
    <t xml:space="preserve">  II. LANGFRISTIGE VERBINDLICHKEITEN  (Z. 78.-85.)</t>
  </si>
  <si>
    <t xml:space="preserve">    Hosszú lejáratra kapott kölcsönök</t>
  </si>
  <si>
    <t xml:space="preserve">    Átváltoztatható kötvények</t>
  </si>
  <si>
    <t xml:space="preserve">    Tartozások kötvénykibocsátások</t>
  </si>
  <si>
    <t xml:space="preserve">    Beruházási és fejlesztési hitelek</t>
  </si>
  <si>
    <t xml:space="preserve">    Egyéb hosszú lejáratú hitelek</t>
  </si>
  <si>
    <t xml:space="preserve">    Tartós köt.-ek kapcsolt vállalkozással szemben </t>
  </si>
  <si>
    <t xml:space="preserve">    Tartós köt.-ek egyéb rész. visz. lévő váll. szemben</t>
  </si>
  <si>
    <t xml:space="preserve">    Egyéb hosszú lejáratú kötelezettségek</t>
  </si>
  <si>
    <t xml:space="preserve"> III. RÖVID LEJÁRATÚ KÖTELEZETTSÉGEK (89.-97. sorok)</t>
  </si>
  <si>
    <t xml:space="preserve"> III. CURRENT LIABILITIES (87. and 89.-97.)</t>
  </si>
  <si>
    <t xml:space="preserve"> III. KURZFRISTIGE VERBINDLICHKEITEN  (87. und 89.-97.)</t>
  </si>
  <si>
    <t xml:space="preserve">    Rövid lejáratú kölcsönök</t>
  </si>
  <si>
    <t xml:space="preserve">     - aus der Zeile 81.: Wandelschuldvercshreibungen </t>
  </si>
  <si>
    <t xml:space="preserve">    Rövid lejáratú hitelek</t>
  </si>
  <si>
    <t xml:space="preserve">    Vevőtől kapott előlegek</t>
  </si>
  <si>
    <t xml:space="preserve">    Kötelezettségek áruszállításból és szolgáltatásból (szállítók)</t>
  </si>
  <si>
    <t xml:space="preserve">    Váltótartozások</t>
  </si>
  <si>
    <t xml:space="preserve">    Rövid lejáratú köt.ek kapcsolt vállalkozással szemben</t>
  </si>
  <si>
    <t xml:space="preserve">    Rövid lejáratú köt.ek egyéb rész.visz. lévő váll. szemben</t>
  </si>
  <si>
    <t xml:space="preserve">    Egyéb rövid lejáratú kötelezettségek</t>
  </si>
  <si>
    <t xml:space="preserve">    Kötelezettségek értékelési különbözete</t>
  </si>
  <si>
    <t xml:space="preserve">    Származékos ügyletek negatív értékelési különbözete</t>
  </si>
  <si>
    <t>G. Passzívák időbeli elhatárolások (99.-101. sor)</t>
  </si>
  <si>
    <t>G. Accrued and deferred liabilities (99.-101. )</t>
  </si>
  <si>
    <t>G. Passive Rechnungsabgrenzungsposten (Z. 99.-101.)</t>
  </si>
  <si>
    <t xml:space="preserve">    Bevételek passzív időbeli elhatárolása</t>
  </si>
  <si>
    <t xml:space="preserve">    Költségek, ráfordítások passzív időbeli elhatárolása</t>
  </si>
  <si>
    <t xml:space="preserve">    Halasztott bevételek</t>
  </si>
  <si>
    <t>FORRÁSOK (PASSZÍVÁK) ÖSSZESEN (57.+68.+72.+98. sor)</t>
  </si>
  <si>
    <t>TOTAL OWNERS' EQUITY AND LIABILITIES (57.+68.+72.+98.)</t>
  </si>
  <si>
    <t>QUELLEN (PASSIVA) INSGESAMT (Z.57.+68.+72.+98.)</t>
  </si>
  <si>
    <t>Belföldi értékesítés nettó árbevétele</t>
  </si>
  <si>
    <t xml:space="preserve">Net domestic sales </t>
  </si>
  <si>
    <t>Nettoumsatzerlöse, Inland</t>
  </si>
  <si>
    <t>Export értékesítés nettó árbevétele</t>
  </si>
  <si>
    <t xml:space="preserve">Net external sales </t>
  </si>
  <si>
    <t xml:space="preserve">Nettoumsatzerlöse, Ausland </t>
  </si>
  <si>
    <t>ÉRTÉKESÍTÉS NETTÓ ÁRBEVÉTELE (1.+2.)</t>
  </si>
  <si>
    <t>TOTAL SALES (REVENUES) (1.+2.)</t>
  </si>
  <si>
    <t>NETTOUMSATZERLÖSE (1.+2.)</t>
  </si>
  <si>
    <t>Saját termelésű készletek állományváltozása</t>
  </si>
  <si>
    <t xml:space="preserve">Variations in self-manufactured stoks </t>
  </si>
  <si>
    <t xml:space="preserve">Bestandsänderung der Vorräte aus eigener Produktion </t>
  </si>
  <si>
    <t>Saját előállítású eszközök aktívált értéke</t>
  </si>
  <si>
    <t xml:space="preserve">Own work capitalised </t>
  </si>
  <si>
    <t xml:space="preserve">Aktivierter Wert der selbst hergestellten Vermögensgegenstände </t>
  </si>
  <si>
    <t>AKTIVÁLT SAJÁT TELJ.-EK ÉRTÉKE (3.±4.)</t>
  </si>
  <si>
    <t>OWN PERFORMANCE CAPITALISED (3.±4.)</t>
  </si>
  <si>
    <t>AKTIVIERTE EIGENLEISTUNGEN  (3.±4.)</t>
  </si>
  <si>
    <t>EGYÉB BEVÉTELEK</t>
  </si>
  <si>
    <t xml:space="preserve">OTHER INCOME </t>
  </si>
  <si>
    <t xml:space="preserve">SONSTIGE ERTRÄGE </t>
  </si>
  <si>
    <t xml:space="preserve">Raw materials and consumables </t>
  </si>
  <si>
    <t>Aufwendungen für Roh-, Hilfs- und Betriebsstoffe</t>
  </si>
  <si>
    <t xml:space="preserve">Contracted services </t>
  </si>
  <si>
    <t xml:space="preserve">Aufwendungen für bezogene Leistungen </t>
  </si>
  <si>
    <t xml:space="preserve">Other service activities </t>
  </si>
  <si>
    <t xml:space="preserve">Aufwendungen für sonstige Leistungen </t>
  </si>
  <si>
    <t xml:space="preserve">Original cost of goods sold </t>
  </si>
  <si>
    <t xml:space="preserve">Aufwendungen für bezogene Waren </t>
  </si>
  <si>
    <t>Value of services sold (intermediated)</t>
  </si>
  <si>
    <t xml:space="preserve">Aufwendungen für verkaufte (vermittelte) Leistungen </t>
  </si>
  <si>
    <t>ANYAGJELLEGŰ RÁFORDÍTÁSOK (5.+6.+7.+8.+9.)</t>
  </si>
  <si>
    <t>MATERIAL COSTS  (5.+6.+7.+8.+9.)</t>
  </si>
  <si>
    <t>MATERIALAUFWENDUNGEN  (5.+6.+7.+8.+9.)</t>
  </si>
  <si>
    <t xml:space="preserve">Wages and salaries </t>
  </si>
  <si>
    <t xml:space="preserve">Lohn- und Gehaltskosten </t>
  </si>
  <si>
    <t xml:space="preserve">Other employee benefits </t>
  </si>
  <si>
    <t xml:space="preserve">Sonstige Personalaufwendungen </t>
  </si>
  <si>
    <t xml:space="preserve">Contributions on wages and salaries </t>
  </si>
  <si>
    <t xml:space="preserve">Lohnnebenkosten </t>
  </si>
  <si>
    <t>SZEMÉLYI JELLEGŰ RÁFORDÍTÁSOK (10.+11.+12.)</t>
  </si>
  <si>
    <t>STAFF COSTS  (10.+11.+12.)</t>
  </si>
  <si>
    <t>PERSONALAUFWAND (10.+11.+12.)</t>
  </si>
  <si>
    <t>ÉRTÉKCSÖKKENÉSI LEÍRÁS</t>
  </si>
  <si>
    <t xml:space="preserve">DEPRECIATION </t>
  </si>
  <si>
    <t xml:space="preserve">ABSCHREIBUNGEN </t>
  </si>
  <si>
    <t>EGYÉB RÁFORDÍTÁSOK</t>
  </si>
  <si>
    <t xml:space="preserve">OTHER OPERATING CHARGES </t>
  </si>
  <si>
    <t xml:space="preserve">SONSTIGE AUFWENDUNGEN </t>
  </si>
  <si>
    <t>ÜZEMI (üzleti)TEVÉKENYSÉG EREDMÉNYE(I±II+III-IV--V-VI-VII)</t>
  </si>
  <si>
    <t>INCOME FROM OPERATIONS I±II+III-IV--V-VI-VII)</t>
  </si>
  <si>
    <t>BETRIEBSERGEBNIS (GESCHÄFTSERGEBNIS) (I±II+III-IV--V-VI-VII)</t>
  </si>
  <si>
    <t>Kapott (járó) osztalék és részesedés</t>
  </si>
  <si>
    <t xml:space="preserve">Dividends and profit-sharing (receive or due) </t>
  </si>
  <si>
    <t xml:space="preserve">Erträge aus (zustehenden) Dividenden und Gewinnanteilen </t>
  </si>
  <si>
    <t>Részesedések értékesítésének árfolyamnyeresége</t>
  </si>
  <si>
    <t xml:space="preserve">Capital gains on investments </t>
  </si>
  <si>
    <t xml:space="preserve">Kursgewinne aus dem Verkauf von Beteiligungen </t>
  </si>
  <si>
    <t>Befektetett pénzügyi eszközök kamatai, árfolyamnyeresége</t>
  </si>
  <si>
    <t xml:space="preserve">Interest and capital gains on financial investments </t>
  </si>
  <si>
    <t xml:space="preserve">Zinsen und Kursgewinne von Finanzanlagen </t>
  </si>
  <si>
    <t>Egyéb kapott (járó) kamatok és kamatjellegű bevételek</t>
  </si>
  <si>
    <t xml:space="preserve">Other interest and similar income (received or due) </t>
  </si>
  <si>
    <t xml:space="preserve">Sonstige (zustehende) Zinsen und ähnliche Erträge </t>
  </si>
  <si>
    <t>Pénzügyi műveletek egyéb bevételei</t>
  </si>
  <si>
    <t xml:space="preserve">Other income from financial transactions </t>
  </si>
  <si>
    <t xml:space="preserve">Sonstige finanzielle Erträge </t>
  </si>
  <si>
    <t>PÉNZÜGYI MŰVELETEK BEVÉTELEI (13.+14.+15.+16.+17.)</t>
  </si>
  <si>
    <t>INCOME FROM FINANCIAL TRANSACTIONS (13.+14.+15.+16.+17.)</t>
  </si>
  <si>
    <t>FINANZERTRÄGE (13.+14.+15.+16.+17.)</t>
  </si>
  <si>
    <t>Befektetett pénzügyi eszközök árfolyamvesztesége</t>
  </si>
  <si>
    <t xml:space="preserve">Losses on financial investments </t>
  </si>
  <si>
    <t xml:space="preserve">Kursverluste von Finanzanlagen </t>
  </si>
  <si>
    <t>Fizetendő kamatok és kamatjellegű ráfordítások</t>
  </si>
  <si>
    <t xml:space="preserve">Interest payable and similar charges </t>
  </si>
  <si>
    <t xml:space="preserve">Zinsen und ähnliche Aufwendungen </t>
  </si>
  <si>
    <t>Részesedések, értékpapírok, bankberétek értékvesztése</t>
  </si>
  <si>
    <t xml:space="preserve">Losses on shares, securities and bank deposits </t>
  </si>
  <si>
    <t xml:space="preserve">Wertverluste von Beteiligungen, Wertpapieren und Bankguthaben </t>
  </si>
  <si>
    <t>Pénzügyi műveletek egyéb ráfordításai</t>
  </si>
  <si>
    <t xml:space="preserve">Other expenses on financial transactions </t>
  </si>
  <si>
    <t xml:space="preserve">Sonstige finanzielle Aufwendungen </t>
  </si>
  <si>
    <t>PÉNZÜGYI MŰVELETEK RÁFORDÍTÁSAI (18.+19.±20.+21.)</t>
  </si>
  <si>
    <t>EXPENSES ON FINANCIAL TRANSACTIONS (18.+19.±20.+21.)</t>
  </si>
  <si>
    <t>FINANZAUFWENDUNGEN  (18.+19.±20.+21.)</t>
  </si>
  <si>
    <t>PÉNZÜGYI MŰVELETEK EREDMÉNYE (VIII.-X.)</t>
  </si>
  <si>
    <t>PROFIT OR LOSS FROM FINANCIAL TRANSACTIONS (VIII.-X.)</t>
  </si>
  <si>
    <t>FINANZERGEBNIS (VIII.-X.)</t>
  </si>
  <si>
    <t>SZOKÁSOS VÁLLALKOZÁSI EREDMÉNY (±A.±B.)</t>
  </si>
  <si>
    <t>PROFIT OR LOSS OF ORDINARY ACTIVITIES (±A.±B.)</t>
  </si>
  <si>
    <t>ERGEBNIS DER GEWÖHNLICHEN GESCHAFTSTATIGKEIT  (±A.±B.)</t>
  </si>
  <si>
    <t xml:space="preserve">RENDKÍVÜLI BEVÉTELEK  </t>
  </si>
  <si>
    <t xml:space="preserve">EXTRAORDINARY INCOME  </t>
  </si>
  <si>
    <t xml:space="preserve">AUßERORDENTLICHE ERTRÄGE   </t>
  </si>
  <si>
    <t>RENDKÍVÜLI RÁFORDÍTÁSOK</t>
  </si>
  <si>
    <t xml:space="preserve">EXTRAORDINARY EXPENSES </t>
  </si>
  <si>
    <t xml:space="preserve">AUßERORDENTLICHE AUFWENDUNGEN </t>
  </si>
  <si>
    <t>RENDKÜLI EREDMÉNY (X.-XI.)</t>
  </si>
  <si>
    <t>EXTRAORDINARY PROFIT OR LOSS  (X.-XI.)</t>
  </si>
  <si>
    <t>AUßERORDENTLICHES ERGENIS  (X.-XI.)</t>
  </si>
  <si>
    <t>ADÓZÁS ELŐTTI EREDMÉNY ( ±C±D)</t>
  </si>
  <si>
    <t>INCOME BEFORE TAXES ( ±C±D)</t>
  </si>
  <si>
    <t>ERGEBNIS VOR STEUERN ( ±C±D)</t>
  </si>
  <si>
    <t xml:space="preserve">Tax payable </t>
  </si>
  <si>
    <t xml:space="preserve">Steuerpflicht </t>
  </si>
  <si>
    <t>ADÓZOTT EREDMÉNY   (±E-XII)</t>
  </si>
  <si>
    <t>PROFIT AFTER TAXES   (±E-XII)</t>
  </si>
  <si>
    <t>VERSTEUERTES ERGEBNIS    (±E-XII)</t>
  </si>
  <si>
    <t>Eredménytart. igénybe vétele osztalékra, részesedésre</t>
  </si>
  <si>
    <t xml:space="preserve">Profit reserves used for dividends and profit-sharing </t>
  </si>
  <si>
    <t xml:space="preserve">Entnahmen aus der Gewinnrücklage für dividenden und Gewinnanteile </t>
  </si>
  <si>
    <t>Jóváhagyott osztalék, részesedés</t>
  </si>
  <si>
    <t>Dividends and profit-sharing paid (payable)</t>
  </si>
  <si>
    <t xml:space="preserve">Bestätigte Deividenden und Gewinnanteile </t>
  </si>
  <si>
    <t>MÉRLEG SZERINTI EREDMÉNY (±F.+22.-23.)</t>
  </si>
  <si>
    <t>PROFIT OR LOSS FOR THE YEAR (±F.+22.-23.)</t>
  </si>
  <si>
    <t>BILANZERGEBNIS (±F.+22.-23.)</t>
  </si>
  <si>
    <t>Szokásos tevékenységből származó pénzeszköz változás</t>
  </si>
  <si>
    <t>Variation in cash-flow from operations (Operating cash-flow, 1-13)</t>
  </si>
  <si>
    <t>Mittelzufluss bzw.-abfluss aus laufender Geschäftstätigkeit (Geschäfts-Cash-Flow, Positionen 1 bis 13)</t>
  </si>
  <si>
    <t>Adózás előtti eredmény +/-</t>
  </si>
  <si>
    <t>Income before taxes +</t>
  </si>
  <si>
    <t>Ergebnis vor Steuern  +</t>
  </si>
  <si>
    <t>Elszámolt amortizáció +</t>
  </si>
  <si>
    <t>Depreciation write-off +</t>
  </si>
  <si>
    <t>Verrechnete Amortisation +</t>
  </si>
  <si>
    <t>Elszámolt értékvesztés és visszaírás +/-</t>
  </si>
  <si>
    <t>Loss in value and backmarking +</t>
  </si>
  <si>
    <t>Verrechnete Wertverluste und Rückschreibung +</t>
  </si>
  <si>
    <t>Céltartalék képzés és felhasználás különbsége +/-</t>
  </si>
  <si>
    <t>Difference between formation and utilization of provisions +</t>
  </si>
  <si>
    <t>Differenz der Bildung und Verwendung von Rückstellungen +</t>
  </si>
  <si>
    <t>Befektetett eszközök értékesítésének eredménye +/-</t>
  </si>
  <si>
    <t>Invested assets sold +</t>
  </si>
  <si>
    <t>Ergebnis des Verkaufs von Anlagevermögen +</t>
  </si>
  <si>
    <t>Szállítói kötelezettség változása +/-</t>
  </si>
  <si>
    <t>Variation in accounts payable +</t>
  </si>
  <si>
    <t>Änderung der Lieferantenschulden  +</t>
  </si>
  <si>
    <t>Egyéb rövidlejáratú kötelezettség változása +/-</t>
  </si>
  <si>
    <t>Variation in other short-term liabilities +</t>
  </si>
  <si>
    <t>Änderung der sonstigen kurzfristigen Verbindlichkeiten +</t>
  </si>
  <si>
    <t>Passzív időbeli elhatárolások változása +/-</t>
  </si>
  <si>
    <t>Variation in accrued and deferred liabilities +</t>
  </si>
  <si>
    <t>Änderung der passiven Rechnungsabgrenzungsposten +</t>
  </si>
  <si>
    <t>Vevő követelés változása +/-</t>
  </si>
  <si>
    <t>Variation in trade debtors +</t>
  </si>
  <si>
    <t>Änderung der Käuferforderungen +</t>
  </si>
  <si>
    <t>Forgóeszközök (vevőkövetelés és pénzeszköz nélkül) változása +/-</t>
  </si>
  <si>
    <t>Variation in current assets (without receivables and liqued assets) +</t>
  </si>
  <si>
    <t>Änderung des Umlaufvermögens (ohne Käuferforderungen und liquide Mittel) +</t>
  </si>
  <si>
    <t>Aktív időbeli elhatárolások változása +/-</t>
  </si>
  <si>
    <t>Variation in accrued and deferred assets +</t>
  </si>
  <si>
    <t>Änderung der aktiven Rechnungsabgrenzungsposten +</t>
  </si>
  <si>
    <t>Fizetett, fizetendő adó (nyereség után) -</t>
  </si>
  <si>
    <t>Tax paid or payable (on profit) -</t>
  </si>
  <si>
    <t>Gezahlte bzw. zu zahlende Steuern (für Gewinne) -</t>
  </si>
  <si>
    <t>Fizetett, fizetendő osztalék, részesedés -</t>
  </si>
  <si>
    <t>Dividends and profit-sharing paid or payable -</t>
  </si>
  <si>
    <t>Gezahlte bzw. zu zahlende Dividenden und Gewinnanteile -</t>
  </si>
  <si>
    <t>Befektetési tevékenységből származó pénzeszközváltozás</t>
  </si>
  <si>
    <t>Variation in cash-flow from investments (Investment cash-flow, 14-16)</t>
  </si>
  <si>
    <t>Mittelzufluss bzw.-abfluss aus der Investitionstätigkeit (Investitions-Cash-Flow, Positionen 14 bis 16)</t>
  </si>
  <si>
    <t>Befektetett eszközök beszerzése -</t>
  </si>
  <si>
    <t>Purchase of invested assets -</t>
  </si>
  <si>
    <t>Anschaffung von Anlagevermögen -</t>
  </si>
  <si>
    <t>Befektetett eszközök eladása +</t>
  </si>
  <si>
    <t>Sale of invested assets +</t>
  </si>
  <si>
    <t>Anderung der Lieferantenverplichtung von Investitionsgütern</t>
  </si>
  <si>
    <t>Kapott osztalék, részesedés +</t>
  </si>
  <si>
    <t>Dividends and profit-sharing received +</t>
  </si>
  <si>
    <t>Erhaltene Dividenden und Gewinnanteile +</t>
  </si>
  <si>
    <t>Pénzügyi műveletekből származó pénzeszköz-változás</t>
  </si>
  <si>
    <t>Variation in cash-flow from financial transactions (Financial cash-flow, 17-27)</t>
  </si>
  <si>
    <t xml:space="preserve">Mittelzufluss bzw.-abfluss aus der Finanzierungstätigkeit (Finanzierung-Cash-Flow, Positionen 17 bis 27) </t>
  </si>
  <si>
    <t>Részvénykibocsátás, tőkebevonás bevétele +</t>
  </si>
  <si>
    <t>Receipts from shares issue (capital influx) +</t>
  </si>
  <si>
    <t>Einnahmen aus Aktienemissionen und Kapitaleinbeziehungen +</t>
  </si>
  <si>
    <t>Kötvény, hitelviszonyt megtestesítő értékpapír kibocsátásának bevétele +</t>
  </si>
  <si>
    <t>Receipts from the issue of bonds and securities signifying a creditor relationship +</t>
  </si>
  <si>
    <t>Einnahmen aus der Begebung von Anleihen bzw. ein Kreditverhältnis verköpernden Wertpapieren +</t>
  </si>
  <si>
    <t>Hitel és kölcsön felvétele +</t>
  </si>
  <si>
    <t>Borrowings +</t>
  </si>
  <si>
    <t>Aufnahme von Krediten und Darlehen +</t>
  </si>
  <si>
    <t>Hosszú lejáratra nyújtott kölcsönök és elhelyezett bankbetétek törlesztése, megszüntetése, beváltása +</t>
  </si>
  <si>
    <t>Repayment, termination or redemption of long-term loans and bank deposits +</t>
  </si>
  <si>
    <t>Tilgung, Auflösung bzw. Einlösung von langfrisig gewährten Darlehen und angelegten Bankguthaben +</t>
  </si>
  <si>
    <t>Véglegesen kapott pénzeszköz +</t>
  </si>
  <si>
    <t>Non-repayable assets received +</t>
  </si>
  <si>
    <t>Endgültig erhaltene Geldmittel +</t>
  </si>
  <si>
    <t>Részvénybevonás, tőkekivonás (tőkeleszállítás) -</t>
  </si>
  <si>
    <t>Cancellation of shares, disinvestment (capital reduction) -</t>
  </si>
  <si>
    <t>Aktieneinziehung, Kapitalentnahme (Kapitalsenkung) -</t>
  </si>
  <si>
    <t>Kötvény és hitelviszonyt megtestesítő értékpapír visszafizetése -</t>
  </si>
  <si>
    <t>Redeemed bonds and securities signifying a creditor relationship -</t>
  </si>
  <si>
    <t>Rückzahlung von Anleiben bzw. ein Kreditverhältnis verkörpernden Wertpapieren -</t>
  </si>
  <si>
    <t>Hitel és kölcsön törlesztése, visszafizetése -</t>
  </si>
  <si>
    <t>Loan installment payments -</t>
  </si>
  <si>
    <t>Tilgung bzw. Rückzahlung von Krediten und Darlehen -</t>
  </si>
  <si>
    <t>Hosszú lejáratra nyújtott kölcsönök és elhelyezett bankbetétek -</t>
  </si>
  <si>
    <t>Long-term loans and bank deposits -</t>
  </si>
  <si>
    <t>Langfristig gewährte Darlehen und angelegte Bankguthaben -</t>
  </si>
  <si>
    <t>Véglegesen átadott pénzeszközök -</t>
  </si>
  <si>
    <t>Non-repayable assets transferred -</t>
  </si>
  <si>
    <t>Endgültig übergebene Geldmittel -</t>
  </si>
  <si>
    <t>Alapítókkal szembeni, illetve egyéb hosszú lejáratú kötelezettség  változása +/-</t>
  </si>
  <si>
    <t>Variation in liabilities due to founders and in other long-term liabilities +</t>
  </si>
  <si>
    <t>Änderung der Verbindlichkeiten gegenüber den Gründern bzw. sonstiger langfristiger Verbindlichkeiten +</t>
  </si>
  <si>
    <t>Pénzeszközök változása (±I.±II.±III. sorok)</t>
  </si>
  <si>
    <t>Variation in liquid assets  (I.+II.+III.)  +</t>
  </si>
  <si>
    <t xml:space="preserve">Änderung der liquiden Mittel (Positionen I.+II.+III.) </t>
  </si>
  <si>
    <t>A  D  A  T  L  A  P</t>
  </si>
  <si>
    <t>Beszámoló dátuma:</t>
  </si>
  <si>
    <t>Az eredmény megállapításának módja:</t>
  </si>
  <si>
    <t xml:space="preserve">ESZKÖZÖK (AKTIVÁK) ÖSSZESEN </t>
  </si>
  <si>
    <t xml:space="preserve">D. Saját tőke </t>
  </si>
  <si>
    <t>G. Passzív időbeli elhatározások</t>
  </si>
  <si>
    <t xml:space="preserve">FORRÁSOK (PASSZIVÁK) ÖSSZESEN </t>
  </si>
  <si>
    <t>NETTÓ ÁRBEVÉTEL</t>
  </si>
  <si>
    <t xml:space="preserve">ÜZEMI (ÜZLETI) TEVÉKENYSÉG EREDMÉNYE </t>
  </si>
  <si>
    <t>Egyéb követelések és egyéb rövid lejáratú kötelezettségek részletezése</t>
  </si>
  <si>
    <t>adatok Ft-ban</t>
  </si>
  <si>
    <t>Étkezési jegyek</t>
  </si>
  <si>
    <t>Folyamatos telj. ÁFA</t>
  </si>
  <si>
    <t>Tárhelypark Kft.</t>
  </si>
  <si>
    <t>Iparűzési adó</t>
  </si>
  <si>
    <t>Letiltások</t>
  </si>
  <si>
    <t>Osztalék elszámolási számla</t>
  </si>
  <si>
    <t>12345678-1111-100-11</t>
  </si>
  <si>
    <t>Vevők átfutási                                 ideje (napokban)</t>
  </si>
  <si>
    <t>Szállítók átfutási                                 ideje (napokban)</t>
  </si>
  <si>
    <t>ADÓZÁS ELŐTTI EREDMÉNY (±A±B)</t>
  </si>
  <si>
    <t>ADÓZOTT EREDMÉNY  (±C-X)</t>
  </si>
  <si>
    <t xml:space="preserve">    Long-term major participating interests</t>
  </si>
  <si>
    <t xml:space="preserve"> Dauerhafte bedeutende Beteiligung</t>
  </si>
  <si>
    <t xml:space="preserve">    Long-term loans to companies linked by virtue of major participating interests</t>
  </si>
  <si>
    <t xml:space="preserve"> Dauerhaft erteilte Ausleihungen an Unternehmen in einem bedeutenden Beteiligungsverhältnis</t>
  </si>
  <si>
    <t xml:space="preserve">    Amounts owed by companies with which the company is linked by virtue of major participating interests</t>
  </si>
  <si>
    <t xml:space="preserve">    Forderungen gegen Unternehmen in einem bedeutenden Beteiligungsverhältnis</t>
  </si>
  <si>
    <t xml:space="preserve">    Major participating interests</t>
  </si>
  <si>
    <t xml:space="preserve">    Bedeutende Eigentumsanteile</t>
  </si>
  <si>
    <t xml:space="preserve">    Subordinated liabilities to companies linked by virtue of major participating interests</t>
  </si>
  <si>
    <t xml:space="preserve">    Nachrangige Verbindlichkeiten gegen Unternehmen in einem bedeutenden Beteiligungsverhältnis</t>
  </si>
  <si>
    <t xml:space="preserve">    Long-term liabilities to companies linked by virtue of major participating interest</t>
  </si>
  <si>
    <t xml:space="preserve">    Dauerhafte Verbindlichkeiten gegen Unternehmen in einem bedeutenden Beteiligungsverhältnis</t>
  </si>
  <si>
    <t xml:space="preserve">    Kurzfristige Verbindlichkeiten gegen Unternehmen in einem bedeutenden Beteiligungsverhältnis </t>
  </si>
  <si>
    <t>nature of expense method</t>
  </si>
  <si>
    <t xml:space="preserve">  nach dem Gesamtkostenverfahren</t>
  </si>
  <si>
    <t xml:space="preserve">   14. Income from participating interests, capital gains</t>
  </si>
  <si>
    <t xml:space="preserve">   14. Erträge und Kursgewinne aus Beteiligungen</t>
  </si>
  <si>
    <t xml:space="preserve">   15. Income from financial investments (equity shares, loans), capital gains</t>
  </si>
  <si>
    <t xml:space="preserve">   15. Erträge und Kursgewinne aus Finanzanlagen (Wertpapieren bzw. Anleihen)</t>
  </si>
  <si>
    <t xml:space="preserve">   18. Expenses and losses on participating interests</t>
  </si>
  <si>
    <t xml:space="preserve">   18. Aufwendungen und Kursgewinne aus Beteiligungen</t>
  </si>
  <si>
    <t xml:space="preserve">  19. Expenses on financial investments (equity shares, loans), losses</t>
  </si>
  <si>
    <t xml:space="preserve">   19. Aufwendungen und Kursgewinne aus Finanzanlagen (Wertpapieren bzw. Anleihen)</t>
  </si>
  <si>
    <t>function of expense method</t>
  </si>
  <si>
    <t>nach dem Umsatzkostenverfahren</t>
  </si>
  <si>
    <t xml:space="preserve">   10. Income from participating interests, capital gains</t>
  </si>
  <si>
    <t xml:space="preserve">   10. Erträge und Kursgewinne aus Beteiligungen</t>
  </si>
  <si>
    <t xml:space="preserve">   11. Income from financial investments (equity shares, loans), capital gains</t>
  </si>
  <si>
    <t xml:space="preserve">   11. Erträge und Kursgewinne aus Finanzanlagen (Wertpapieren bzw. Anleihen)</t>
  </si>
  <si>
    <t xml:space="preserve">   14. Expenses and losses on participating interests</t>
  </si>
  <si>
    <t xml:space="preserve">   14. Aufwendungen und Kursgewinne aus Beteiligungen</t>
  </si>
  <si>
    <t xml:space="preserve">   15. Expenses on financial investments (equity shares, loans), losses</t>
  </si>
  <si>
    <t xml:space="preserve">   15. Aufwendungen und Kursgewinne aus Finanzanlagen (Wertpapieren bzw. Anleihen)</t>
  </si>
  <si>
    <t xml:space="preserve"> Statisztikai számjel: 12345678-1111-100-11</t>
  </si>
  <si>
    <t xml:space="preserve"> Cégjegyzék szám: 10-96-125285</t>
  </si>
  <si>
    <t>ebből: működésre kapott, pénzügyileg rendezett támogatás,</t>
  </si>
  <si>
    <t>1a.</t>
  </si>
  <si>
    <t>1b.</t>
  </si>
  <si>
    <t>Cash flow 2019.01.01</t>
  </si>
  <si>
    <t>Cash flow-kimutatás</t>
  </si>
  <si>
    <t>A cash flow-kimutatás tagolása</t>
  </si>
  <si>
    <t>Breakdown of cash-flow statement</t>
  </si>
  <si>
    <t>Gliederung der Kapitalflussrechnung</t>
  </si>
  <si>
    <t>I. Működési cash flow (1-13. sorok)</t>
  </si>
  <si>
    <t>I. Operating cash flow (rows 1-13)</t>
  </si>
  <si>
    <t>I. Geschäfts-Cashflow (Positionen 1 bis 13)</t>
  </si>
  <si>
    <t>showing separately: financially settled aid received for operation funding</t>
  </si>
  <si>
    <t>davon: für den Betrieb erhaltene, finanziell beglichene Zuschüsse,</t>
  </si>
  <si>
    <t>2. Elszámolt amortizáció +</t>
  </si>
  <si>
    <t>2.    Depreciation write-off +</t>
  </si>
  <si>
    <t>2. Verrechnete Amortisation +</t>
  </si>
  <si>
    <t>12. Fizetett adó (nyereség után) -</t>
  </si>
  <si>
    <t>12. Tax paid (on profit) -</t>
  </si>
  <si>
    <t>12. Gezahlte  Steuern  (für Gewinne) -</t>
  </si>
  <si>
    <t>13. Fizetett osztalék, részesedés -</t>
  </si>
  <si>
    <t>13. Dividends and profit-sharing paid -</t>
  </si>
  <si>
    <t>13. Gezahlte  Dividenden  und Gewinnanteile -</t>
  </si>
  <si>
    <t>II. Befektetési cash flow (14-18. sorok)</t>
  </si>
  <si>
    <t>II. Investment cash flow (rows 14-18)</t>
  </si>
  <si>
    <t>II. Investitions-Cashflow (Positionen 14 bis 18)</t>
  </si>
  <si>
    <t>14. Befektetett eszközök beszerzése -</t>
  </si>
  <si>
    <t>14. Purchase of fixed assets -</t>
  </si>
  <si>
    <t>14.  Anschaffung  von Anlagevermögen -</t>
  </si>
  <si>
    <t>15. Befektetett eszközök eladása +</t>
  </si>
  <si>
    <t>15. Sale of fixed assets +</t>
  </si>
  <si>
    <t>15. Verkauf von Anlagevermögen +</t>
  </si>
  <si>
    <t>16. Hosszú lejáratra nyújtott kölcsönök és elhelyezett bankbetétek törlesztése, megszüntetése, beváltása +</t>
  </si>
  <si>
    <t>16. Repayment, termination or redemption of long-term loans and bank deposits +</t>
  </si>
  <si>
    <t>16. Tilgung, Auflösung bzw. Einlösung von langfristig gewährten Darlehen  und  angelegten Bankguthaben +</t>
  </si>
  <si>
    <t>17. Hosszú lejáratra nyújtott kölcsönök és elhelyezett bankbetétek -</t>
  </si>
  <si>
    <t>17. Long-term loans and bank deposits -</t>
  </si>
  <si>
    <t>17. Langfristig gewährte Darlehen und angelegte Bankguthaben -</t>
  </si>
  <si>
    <t>18. Kapott osztalék, részesedés +</t>
  </si>
  <si>
    <t>18. Dividends and profit-sharing received +</t>
  </si>
  <si>
    <t>18. Erhaltene Dividenden und Gewinnanteile +</t>
  </si>
  <si>
    <t>III. Finanszírozási cash flow (19-26. sorok)</t>
  </si>
  <si>
    <t>III. Financial cash flow (rows 19-26)</t>
  </si>
  <si>
    <t>III. Finanzierungs-Cashflow (Positionen 19 bis 26)</t>
  </si>
  <si>
    <t>19. Részvénykibocsátás, tőkebevonás (tőkeemelés) bevétele +</t>
  </si>
  <si>
    <t>19.   Receipts from shares issue, capital raising (capital increase) +</t>
  </si>
  <si>
    <t>19. Einnahmen aus Aktienemissionen und Kapitaleinbeziehungen (Kapitalerhöhungen) +</t>
  </si>
  <si>
    <t>20. Kötvény és hitelviszonyt megtestesítő értékpapír kibocsátásának bevétele +</t>
  </si>
  <si>
    <t>20.   Receipts from the issue of bonds and debt securities +</t>
  </si>
  <si>
    <t>20. Einnahmen aus der Begebung von Anleihen und Schuldverschreibungen +</t>
  </si>
  <si>
    <t>21. Hitel és kölcsön felvétele +</t>
  </si>
  <si>
    <t>21.   Borrowings +</t>
  </si>
  <si>
    <t>21. Aufnahme von Krediten und Darlehen +</t>
  </si>
  <si>
    <t>22. Véglegesen kapott pénzeszköz +</t>
  </si>
  <si>
    <t>22.   Non-repayable assets received +</t>
  </si>
  <si>
    <t>22. Endgültig erhaltene Geldmittel +</t>
  </si>
  <si>
    <t>23. Részvénybevonás, tőkekivonás (tőkeleszállítás) -</t>
  </si>
  <si>
    <t>23.   Cancellation of shares, disinvestment (capital reduction) -</t>
  </si>
  <si>
    <t>23. Aktieneinziehung, Kapitalentnahme (Kapitalsenkung) -</t>
  </si>
  <si>
    <t>24. Kötvény és hitelviszonyt megtestesítő értékpapír visszafizetése -</t>
  </si>
  <si>
    <t>24.   Redeemed bonds and debt securities -</t>
  </si>
  <si>
    <t>24. Rückzahlung von Anleihen und Schuldverschreibungen -</t>
  </si>
  <si>
    <t>25. Hitel és kölcsön törlesztése, visszafizetése -</t>
  </si>
  <si>
    <t>25.   Loan installment payments, repayment of loans -</t>
  </si>
  <si>
    <t>25. Tilgung bzw. Rückzahlung von Krediten und Darlehen -</t>
  </si>
  <si>
    <t>26. Véglegesen átadott pénzeszköz -</t>
  </si>
  <si>
    <t>26.   Non-repayable liquid assets transferred -</t>
  </si>
  <si>
    <t>26.  Endgültig  übergebene Geldmittel -</t>
  </si>
  <si>
    <t>a vállalkozás címe</t>
  </si>
  <si>
    <t>Address</t>
  </si>
  <si>
    <t>Anschrift</t>
  </si>
  <si>
    <t>Megjegyzések</t>
  </si>
  <si>
    <t>Tel: 311-8804</t>
  </si>
  <si>
    <t>1a. Adózás előtti eredmény +/-</t>
  </si>
  <si>
    <t>1a. 1. Profit before tax +/-</t>
  </si>
  <si>
    <t>1a. Ergebnis vor Steuern +/-</t>
  </si>
  <si>
    <t>1b. Korrekciók az adózás előtti eredményben +/-</t>
  </si>
  <si>
    <t>1b. Adjustments in profit before tax +/-</t>
  </si>
  <si>
    <t>1b. Korrektur beim Ergebnis vor Steuern +/-</t>
  </si>
  <si>
    <t>1. Korrigált adózás előtti eredmény (1a+1b) +/-</t>
  </si>
  <si>
    <t>1.    Adjusted profit before tax (1a+1b) +/-</t>
  </si>
  <si>
    <t>1. Korrigiertes  Ergebnis  vor Steuern (1a+1b) +/-</t>
  </si>
  <si>
    <t>3. Elszámolt értékvesztés és visszaírás +/-</t>
  </si>
  <si>
    <t>3.    Impairment loss and reversal +/-</t>
  </si>
  <si>
    <t>3. Verrechnete Wertverluste und Rückschreibung +/-</t>
  </si>
  <si>
    <t>4. Céltartalék képzés és felhasználás különbözete +/-</t>
  </si>
  <si>
    <t>4.    Difference between formation and utilization of provisions +/-</t>
  </si>
  <si>
    <t>4. Differenz der Bildung und Verwendung von Rückstellungen +/-</t>
  </si>
  <si>
    <t>5. Befektetett eszközök értékesítésének eredménye +/-</t>
  </si>
  <si>
    <t>5.    Fixed assets sold +/-</t>
  </si>
  <si>
    <t>5. Ergebnis aus dem Verkauf von Anlagevermögen +/-</t>
  </si>
  <si>
    <t>6. Szállítói kötelezettség változása +/-</t>
  </si>
  <si>
    <t>6.    Changes in accounts payable +/-</t>
  </si>
  <si>
    <t>6. Änderung  der Lieferantenschulden +/-</t>
  </si>
  <si>
    <t>7. Egyéb rövid lejáratú kötelezettség változása +/-</t>
  </si>
  <si>
    <t>7.    Changes in other short-term liabilities changes+/-</t>
  </si>
  <si>
    <t>7. Änderung  der  sonstigen kurzfristigen Verbindlichkeiten +/-</t>
  </si>
  <si>
    <t>8. Passzív időbeli elhatárolások változása +/-</t>
  </si>
  <si>
    <t>8.    Changes in accrued and deferred liabilities +/-</t>
  </si>
  <si>
    <t>8. Änderung  der  passiven Rechnungsabgrenzungsposten +/-</t>
  </si>
  <si>
    <t>9. Vevőkövetelés változása +/-</t>
  </si>
  <si>
    <t>9.    Changes in trade receivables +/-</t>
  </si>
  <si>
    <t>9.  Änderung der Käuferforderungen + /-</t>
  </si>
  <si>
    <t>10. Forgóeszközök (vevőkövetelés és pénzeszköz nélkül) változása +/-</t>
  </si>
  <si>
    <t>10. Changes in current assets (without receivables and liquid assets) +/-</t>
  </si>
  <si>
    <t>10.  Änderung  des Umlaufvermögens  (ohne Käuferforderungen  und  liquide Mittel) + /-</t>
  </si>
  <si>
    <t>11. Aktív időbeli elhatárolások változása +/-</t>
  </si>
  <si>
    <t>11. Changes in accrued and deferred assets +/-</t>
  </si>
  <si>
    <t>11.  Änderung  der  aktiven Rechnungsabgrenzungsposten +/-</t>
  </si>
  <si>
    <t>IV. Pénzeszközök változása (I+II+III. sorok) +/-</t>
  </si>
  <si>
    <t>IV. Changes in liquid assets (rows I+II+III) +/-</t>
  </si>
  <si>
    <t>IV. Änderung der liquiden Mittel (Positionen I+II+III) +/-</t>
  </si>
  <si>
    <t>27. Devizás pénzeszközök átértékelése +/-</t>
  </si>
  <si>
    <t>27. Revaluation of funds held in foreign currencies +/-</t>
  </si>
  <si>
    <t>27. Neubewertung von liquiden Mitteln in Fremdwährung +/-</t>
  </si>
  <si>
    <t>V. Pénzeszközök mérleg szerinti változása (IV+27. sorok) +/-</t>
  </si>
  <si>
    <t>V. Changes in funds as shown in the balance sheet (rows IV+27) +/-</t>
  </si>
  <si>
    <t>V. Bilanzmäßige Änderung von liquiden Mitteln (Positionen IV+27) +/-</t>
  </si>
  <si>
    <t>10. Halasztott adókötelezettség</t>
  </si>
  <si>
    <t>X/1. Halasztott adókülönbözet (±)</t>
  </si>
  <si>
    <t>IV. Halasztott adókövetelés</t>
  </si>
  <si>
    <t xml:space="preserve"> IV. Deferred tax assets</t>
  </si>
  <si>
    <t xml:space="preserve">  IV. Latente Steueransprüche</t>
  </si>
  <si>
    <t xml:space="preserve">     Deferred tax liabilities</t>
  </si>
  <si>
    <t xml:space="preserve">     Latente Steuerschulden</t>
  </si>
  <si>
    <t>110.</t>
  </si>
  <si>
    <t>111.</t>
  </si>
  <si>
    <t>X/1. Deferred tax differential</t>
  </si>
  <si>
    <t>X/1.Latente Steuerdifferenz</t>
  </si>
  <si>
    <t>D. ADÓZOTT EREDMÉNY (±C-X±X/1)</t>
  </si>
  <si>
    <t>d. PROFIT AFTER TAXES   (±C-X±X/1)</t>
  </si>
  <si>
    <t>D. VERSTEUERTES ERGEBNIS    (±C-X±X/1)</t>
  </si>
  <si>
    <t>C. ERGEBNIS VOR STEUERN ( ±A±B)</t>
  </si>
  <si>
    <t xml:space="preserve">X. Steuerpflicht </t>
  </si>
  <si>
    <t>Halasztott adókövetelés</t>
  </si>
  <si>
    <t>Halasztott adókötelezettség</t>
  </si>
  <si>
    <t>Halasztott adó</t>
  </si>
  <si>
    <t>X/1.</t>
  </si>
  <si>
    <t xml:space="preserve">  VI. REVALUATION RESERVE (70.-71.)</t>
  </si>
  <si>
    <t>VI. ÉRTÉKELÉSI TARTALÉK (70-71)</t>
  </si>
  <si>
    <t>F. Kötelezettségek  (78.+ 83.+ 94. sor)</t>
  </si>
  <si>
    <t>F. Liabilities  (78.+83.+94.)</t>
  </si>
  <si>
    <t>F. Verbindlichkeiten  (78.+83.+94.)</t>
  </si>
  <si>
    <t>2. Hátrasorolt kötelezettségek jelentős tulajdoni részesedési viszonyban lévő vállalkozással szemben</t>
  </si>
  <si>
    <t xml:space="preserve"> III. CURRENT LIABILITIES (95. and 97.-106.)</t>
  </si>
  <si>
    <t xml:space="preserve"> III. KURZFRISTIGE VERBINDLICHKEITEN  (95. und 97.-106.)</t>
  </si>
  <si>
    <t>7. Rövid lejáratú kötelezettségek jelentős tulajdoni részesedési viszonyban lévő vállalkozásokkal szemben</t>
  </si>
  <si>
    <t>21. Részesedések, értékpapírok,tartósan adott kölcsönsök, bankbetétek értékvesztése</t>
  </si>
  <si>
    <t xml:space="preserve">   21. Losses on shares, securities, long-term loans and bank deposits </t>
  </si>
  <si>
    <t xml:space="preserve">     - of which: convertible or equity bonds </t>
  </si>
  <si>
    <t xml:space="preserve">     - aus der Zeile 95.: Wandelschuldvercshreibungen </t>
  </si>
  <si>
    <t>B. Forgóeszközök (31.+38.+47.+54)</t>
  </si>
  <si>
    <t>B. Current Assets  (31.+38.+47.+54)</t>
  </si>
  <si>
    <t>B. Umlaufvermögen  (Z. 31.+38.+47.+54)</t>
  </si>
  <si>
    <t xml:space="preserve">  I. VORRÄTE  (Z. 32.-37.)</t>
  </si>
  <si>
    <t xml:space="preserve">  I. INVENTORIES (32.-37.)</t>
  </si>
  <si>
    <t>I. KÉSZLETEK (32-37. sorok)</t>
  </si>
  <si>
    <t>II. KÖVETELÉSEK (39.-46.sorok)</t>
  </si>
  <si>
    <t xml:space="preserve">  II. RECEIVABLES (39.-46.)</t>
  </si>
  <si>
    <t xml:space="preserve">  II. FORDERUNGEN  (Z. 39.-46.)</t>
  </si>
  <si>
    <t>III. ÉRTÉKPAPÍROK (48.-53. sorok)</t>
  </si>
  <si>
    <t xml:space="preserve">  III. SECURITIES (48.-53.)</t>
  </si>
  <si>
    <t xml:space="preserve">  III. WERTPAPIERE  (Z. 48.-53.)</t>
  </si>
  <si>
    <t>IV. PÉNZESZKÖZÖK (55.-56.sorok)</t>
  </si>
  <si>
    <t xml:space="preserve">  IV. LIQUID ASSETS  (55.-56.)</t>
  </si>
  <si>
    <t xml:space="preserve">  IV. FLÜSSIGE MITTEL  (Z. 55.-56.)</t>
  </si>
  <si>
    <t>C. Aktív időbeli elhatárolások (58.-60.sorok)</t>
  </si>
  <si>
    <t>C. Aktive Rechnungsabgrenzungsposten  (Z 58.-60.)</t>
  </si>
  <si>
    <t>C. Accrued and deferred assets (58.-60.)</t>
  </si>
  <si>
    <t>ESZKÖZÖK összesen  (1.+30.+57.)</t>
  </si>
  <si>
    <t>TOTAL ASSETS  (1.+30.+57.)</t>
  </si>
  <si>
    <t>MITTEL (AKTIVAS) INSGESAMT (Z. 01.+30.+57.)</t>
  </si>
  <si>
    <t xml:space="preserve">  VI. BEWERTUNGSRÜCKLAGE (Z. 70.71.)</t>
  </si>
  <si>
    <t>E. Provisions (74.-76.)</t>
  </si>
  <si>
    <t>E. Rüxkstellungen  (Z. 74.-76.)</t>
  </si>
  <si>
    <t>E. Céltartalékok  (74.-76.)</t>
  </si>
  <si>
    <t>I. HÁTRASOROLT KÖTELEZETTSÉGEK (79.-82. sorok)</t>
  </si>
  <si>
    <t xml:space="preserve"> I. SUBORDINATED LIABILITIES  (79.-82.)  </t>
  </si>
  <si>
    <t xml:space="preserve"> I. NACHRANGIGE VERBINDLICHKEITEN  (79.-82. sor)  </t>
  </si>
  <si>
    <t>II. HOSSZÚ LEJÁRATÚ KÖTELEZETTSÉGEK  (84.-93. sorok)</t>
  </si>
  <si>
    <t xml:space="preserve">  II. LONG-TERM LIABILITIES  (84.-93. )</t>
  </si>
  <si>
    <t xml:space="preserve">  II. LANGFRISTIGE VERBINDLICHKEITEN  (Z. 84.-93.)</t>
  </si>
  <si>
    <t>III. RÖVID LEJÁRATÚ KÖTELEZETTSÉGEK (95. és 97.-106. sorok)</t>
  </si>
  <si>
    <t>G. Passzív időbeli elhatárolások  (108.-110. sorok)</t>
  </si>
  <si>
    <t>G. Accrued and deferred liabilities (108.-110. )</t>
  </si>
  <si>
    <t>G. Passive Rechnungsabgrenzungsposten (Z. 108.-110.)</t>
  </si>
  <si>
    <t>D. Saját tőke  (63.+65.+66.+67.+68+69+72.)</t>
  </si>
  <si>
    <t>D. Owners' Equity (63.+65.+66.+67.+68+69+72.)</t>
  </si>
  <si>
    <t>II.  Direct charges of sales (03+04+05)</t>
  </si>
  <si>
    <t>II.  Direkte Kosten der Verwertung (03+04+05)</t>
  </si>
  <si>
    <t>I.  TOTAL SALES (REVENUES) (01+02)</t>
  </si>
  <si>
    <t>I.   NETTOUMSATZERLÖSE (01+02)</t>
  </si>
  <si>
    <t>III. Gross profit or loss of sales (I-II)</t>
  </si>
  <si>
    <t>III. Brutto Ergebnis von Verwertung (I-II)</t>
  </si>
  <si>
    <t>IV. Indirect charges of sales (06+07+08)</t>
  </si>
  <si>
    <t>IV. Indirekte Kosten der Verwertung (06+07+08)</t>
  </si>
  <si>
    <t>Források összesen  (62.+73.+77.+107. sor)</t>
  </si>
  <si>
    <t>TOTAL OWNERS' EQUITY AND LIABILITIES (62.+73.+77.+107.)</t>
  </si>
  <si>
    <t>QUELLEN (PASSIVA) INSGESAMT (Z.62.+73.+77.+107.)</t>
  </si>
  <si>
    <t>A. Befektetett eszközök (2.+10.+18+29 sor)</t>
  </si>
  <si>
    <t>A. Fixed assets (2.+10.+18.+29.)</t>
  </si>
  <si>
    <t>A. Anlagevermögen  (Z. 2.+10.+18+29.)</t>
  </si>
  <si>
    <t>III. BEFEKTETETT PÉNZÜGYI ESZKÖZÖK (19.-28. sorok)</t>
  </si>
  <si>
    <t xml:space="preserve">  III. FINANCIAL INVESTMENTS (19.-28.)</t>
  </si>
  <si>
    <t xml:space="preserve">  III. FINANZANLAGEN  (Z. 19.-28.)</t>
  </si>
  <si>
    <t xml:space="preserve">  IV. HALASZTOTT ADÓKÖVETELÉS</t>
  </si>
  <si>
    <t>Halasztott adókülönbözet</t>
  </si>
  <si>
    <t>IX. Adófizetési kötelezettség</t>
  </si>
  <si>
    <t xml:space="preserve">IX. Tax payable </t>
  </si>
  <si>
    <t xml:space="preserve">IX. Steuerpflicht </t>
  </si>
  <si>
    <t>IX/1. Deferred tax differential</t>
  </si>
  <si>
    <t>IX/1.Latente Steuerdifferenz</t>
  </si>
  <si>
    <t>D. ADÓZOTT EREDMÉNY (±C-IX±IX/1)</t>
  </si>
  <si>
    <t>D. PROFIT AFTER TAXES   (±C-IX±IX/1)</t>
  </si>
  <si>
    <t>F. VERSTEUERTES ERGEBNIS   (±C-IX±IX/1)</t>
  </si>
  <si>
    <t>IX/1. Halasztott adókülönbözet (±)</t>
  </si>
  <si>
    <t>17. Részesedések, értékpapírok, tartsan adott kölcsönök, bankbetétek értékvesztése</t>
  </si>
  <si>
    <t>Halasztott adókülönbözet (±)</t>
  </si>
  <si>
    <t>2025. év</t>
  </si>
  <si>
    <t>2025. december 31.</t>
  </si>
  <si>
    <t>Átváltoztatható és átváltozó kötvények</t>
  </si>
  <si>
    <t xml:space="preserve">     - Ebből: Az átváltoztatható és átváltozó kötvények</t>
  </si>
  <si>
    <t>Értékesítés közvetett költségei</t>
  </si>
  <si>
    <t>IX/1</t>
  </si>
  <si>
    <t>Ebből: Visszaírt értékvesztés</t>
  </si>
  <si>
    <r>
      <t>Ebből:</t>
    </r>
    <r>
      <rPr>
        <sz val="10"/>
        <rFont val="Arial CE"/>
        <family val="2"/>
        <charset val="238"/>
      </rPr>
      <t xml:space="preserve"> Visszavásárolt tulaj. rész. névértéken</t>
    </r>
  </si>
  <si>
    <t xml:space="preserve"> - Ebből: Az átváltoztatható és átváltozó kötvények</t>
  </si>
  <si>
    <t>Ebből: Visszavásárolt tulajdoni részesedés névértéken</t>
  </si>
  <si>
    <t>Ebből: Értékvesztés</t>
  </si>
  <si>
    <t>Ebből: Kapcsolt vállalkozástól kapott</t>
  </si>
  <si>
    <t>Ebből: Kapcsolt vállalkozásnak adott</t>
  </si>
  <si>
    <t>Ebből: Értékelési különbözet</t>
  </si>
  <si>
    <t>NAV</t>
  </si>
  <si>
    <t>Budapest, 2026. március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</si>
</sst>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\-??\ _F_t_-;_-@_-"/>
    <numFmt numFmtId="165" formatCode="#,###,###,###,##0"/>
    <numFmt numFmtId="166" formatCode="dd\ mmmm\ yyyy;@"/>
    <numFmt numFmtId="167" formatCode="_-* #,##0\ _F_t_._-;\-* #,##0\ _F_t_._-;_-* \-??\ _F_t_._-;_-@_-"/>
    <numFmt numFmtId="168" formatCode="#,##0.00_ ;[Red]\-#,##0.00\ "/>
    <numFmt numFmtId="169" formatCode="#,##0_ ;[Red]\-#,##0\ "/>
    <numFmt numFmtId="170" formatCode="yyyy&quot;. &quot;mmm&quot;. &quot;d\.;@"/>
    <numFmt numFmtId="171" formatCode="yyyy\-mm\-dd"/>
  </numFmts>
  <fonts count="90" x14ac:knownFonts="1">
    <font>
      <sz val="12"/>
      <name val="Arial CE"/>
      <family val="2"/>
      <charset val="238"/>
    </font>
    <font>
      <b/>
      <sz val="24"/>
      <color indexed="8"/>
      <name val="Arial CE"/>
      <family val="2"/>
      <charset val="238"/>
    </font>
    <font>
      <sz val="18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sz val="10"/>
      <color indexed="63"/>
      <name val="Arial CE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19"/>
      <name val="Arial CE"/>
      <family val="2"/>
      <charset val="238"/>
    </font>
    <font>
      <sz val="10"/>
      <color indexed="37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9"/>
      <name val="Arial CE"/>
      <family val="2"/>
      <charset val="238"/>
    </font>
    <font>
      <sz val="11"/>
      <color indexed="8"/>
      <name val="Arial"/>
      <family val="2"/>
      <charset val="238"/>
    </font>
    <font>
      <u/>
      <sz val="11"/>
      <color indexed="12"/>
      <name val="Arial"/>
      <family val="2"/>
      <charset val="238"/>
    </font>
    <font>
      <u/>
      <sz val="10"/>
      <color indexed="12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56"/>
      <name val="Garamond"/>
      <family val="1"/>
      <charset val="238"/>
    </font>
    <font>
      <sz val="9"/>
      <name val="Arial Narrow"/>
      <family val="2"/>
      <charset val="238"/>
    </font>
    <font>
      <b/>
      <sz val="11"/>
      <name val="Times New Roman CE"/>
      <family val="1"/>
      <charset val="238"/>
    </font>
    <font>
      <sz val="11"/>
      <name val="Arial CE"/>
      <family val="2"/>
      <charset val="238"/>
    </font>
    <font>
      <sz val="12"/>
      <color indexed="57"/>
      <name val="Arial CE"/>
      <family val="2"/>
      <charset val="238"/>
    </font>
    <font>
      <b/>
      <sz val="11"/>
      <name val="Arial CE"/>
      <family val="2"/>
      <charset val="238"/>
    </font>
    <font>
      <sz val="10"/>
      <color indexed="16"/>
      <name val="Arial CE"/>
      <family val="2"/>
      <charset val="238"/>
    </font>
    <font>
      <u/>
      <sz val="12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57"/>
      <name val="Arial CE"/>
      <family val="2"/>
      <charset val="238"/>
    </font>
    <font>
      <u/>
      <sz val="10"/>
      <color indexed="57"/>
      <name val="Arial CE"/>
      <family val="2"/>
      <charset val="238"/>
    </font>
    <font>
      <b/>
      <u/>
      <sz val="11"/>
      <name val="Arial CE"/>
      <family val="2"/>
      <charset val="238"/>
    </font>
    <font>
      <i/>
      <sz val="11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0"/>
      <color indexed="12"/>
      <name val="Arial CE"/>
      <family val="2"/>
      <charset val="238"/>
    </font>
    <font>
      <b/>
      <i/>
      <sz val="11"/>
      <name val="Arial CE"/>
      <family val="2"/>
      <charset val="238"/>
    </font>
    <font>
      <u/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11"/>
      <name val="Arial CE"/>
      <family val="2"/>
      <charset val="238"/>
    </font>
    <font>
      <u/>
      <sz val="11"/>
      <color indexed="57"/>
      <name val="Arial CE"/>
      <family val="2"/>
      <charset val="238"/>
    </font>
    <font>
      <u/>
      <sz val="9"/>
      <color indexed="57"/>
      <name val="Arial CE"/>
      <family val="2"/>
      <charset val="238"/>
    </font>
    <font>
      <b/>
      <sz val="9"/>
      <color indexed="57"/>
      <name val="Arial CE"/>
      <family val="2"/>
      <charset val="238"/>
    </font>
    <font>
      <b/>
      <sz val="11"/>
      <color indexed="57"/>
      <name val="Arial CE"/>
      <family val="2"/>
      <charset val="238"/>
    </font>
    <font>
      <sz val="16"/>
      <name val="Arial CE"/>
      <family val="2"/>
      <charset val="238"/>
    </font>
    <font>
      <b/>
      <u/>
      <sz val="12"/>
      <color indexed="57"/>
      <name val="Arial CE"/>
      <family val="2"/>
      <charset val="238"/>
    </font>
    <font>
      <b/>
      <sz val="18"/>
      <name val="Arial CE"/>
      <family val="2"/>
      <charset val="238"/>
    </font>
    <font>
      <b/>
      <sz val="11"/>
      <name val="Arial Narrow"/>
      <family val="2"/>
      <charset val="238"/>
    </font>
    <font>
      <u/>
      <sz val="12"/>
      <color indexed="57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u/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color indexed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8"/>
      <color indexed="57"/>
      <name val="Arial CE"/>
      <family val="2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sz val="12"/>
      <color indexed="57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2"/>
      <color indexed="57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color indexed="57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indexed="57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i/>
      <sz val="9"/>
      <name val="Arial Narrow"/>
      <family val="2"/>
      <charset val="238"/>
    </font>
    <font>
      <sz val="11"/>
      <color indexed="57"/>
      <name val="Arial CE"/>
      <family val="2"/>
      <charset val="238"/>
    </font>
    <font>
      <sz val="11"/>
      <name val="Times New Roman"/>
      <family val="1"/>
      <charset val="238"/>
    </font>
    <font>
      <sz val="10"/>
      <color indexed="56"/>
      <name val="Arial CE"/>
      <family val="2"/>
      <charset val="238"/>
    </font>
    <font>
      <sz val="11"/>
      <color indexed="57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12"/>
      <color indexed="57"/>
      <name val="Times New Roman CE"/>
      <family val="1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CCFFCC"/>
        <bgColor indexed="64"/>
      </patternFill>
    </fill>
    <fill>
      <patternFill patternType="solid">
        <fgColor rgb="FF339966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 style="thin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thin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/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/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59"/>
      </bottom>
      <diagonal/>
    </border>
    <border>
      <left style="medium">
        <color indexed="59"/>
      </left>
      <right/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medium">
        <color indexed="59"/>
      </left>
      <right style="medium">
        <color indexed="59"/>
      </right>
      <top/>
      <bottom/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 style="medium">
        <color indexed="59"/>
      </right>
      <top style="medium">
        <color indexed="59"/>
      </top>
      <bottom/>
      <diagonal/>
    </border>
    <border>
      <left style="medium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medium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59"/>
      </left>
      <right/>
      <top style="thin">
        <color indexed="59"/>
      </top>
      <bottom style="medium">
        <color indexed="59"/>
      </bottom>
      <diagonal/>
    </border>
    <border>
      <left/>
      <right style="medium">
        <color indexed="59"/>
      </right>
      <top/>
      <bottom/>
      <diagonal/>
    </border>
    <border>
      <left/>
      <right/>
      <top style="medium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 style="medium">
        <color indexed="59"/>
      </bottom>
      <diagonal/>
    </border>
    <border>
      <left style="medium">
        <color indexed="59"/>
      </left>
      <right/>
      <top style="medium">
        <color indexed="59"/>
      </top>
      <bottom/>
      <diagonal/>
    </border>
    <border>
      <left style="thin">
        <color indexed="59"/>
      </left>
      <right/>
      <top style="medium">
        <color indexed="59"/>
      </top>
      <bottom/>
      <diagonal/>
    </border>
    <border>
      <left/>
      <right/>
      <top style="medium">
        <color indexed="59"/>
      </top>
      <bottom/>
      <diagonal/>
    </border>
    <border>
      <left/>
      <right style="medium">
        <color indexed="59"/>
      </right>
      <top style="medium">
        <color indexed="59"/>
      </top>
      <bottom/>
      <diagonal/>
    </border>
    <border>
      <left/>
      <right/>
      <top style="thin">
        <color indexed="59"/>
      </top>
      <bottom/>
      <diagonal/>
    </border>
    <border>
      <left/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 style="medium">
        <color indexed="59"/>
      </bottom>
      <diagonal/>
    </border>
    <border>
      <left/>
      <right style="medium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medium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59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64"/>
      </bottom>
      <diagonal/>
    </border>
  </borders>
  <cellStyleXfs count="5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164" fontId="88" fillId="0" borderId="0" applyFill="0" applyBorder="0" applyAlignment="0" applyProtection="0"/>
    <xf numFmtId="164" fontId="88" fillId="0" borderId="0" applyFill="0" applyBorder="0" applyAlignment="0" applyProtection="0"/>
    <xf numFmtId="164" fontId="88" fillId="0" borderId="0" applyFill="0" applyBorder="0" applyAlignment="0" applyProtection="0"/>
    <xf numFmtId="164" fontId="88" fillId="0" borderId="0" applyFill="0" applyBorder="0" applyAlignment="0" applyProtection="0"/>
    <xf numFmtId="164" fontId="88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7" fillId="0" borderId="0">
      <alignment vertical="top"/>
    </xf>
    <xf numFmtId="0" fontId="15" fillId="0" borderId="0"/>
    <xf numFmtId="0" fontId="12" fillId="0" borderId="0"/>
    <xf numFmtId="0" fontId="18" fillId="0" borderId="0"/>
    <xf numFmtId="0" fontId="18" fillId="0" borderId="0"/>
    <xf numFmtId="0" fontId="19" fillId="0" borderId="0"/>
    <xf numFmtId="0" fontId="12" fillId="0" borderId="0"/>
    <xf numFmtId="0" fontId="18" fillId="0" borderId="0"/>
    <xf numFmtId="0" fontId="12" fillId="0" borderId="0"/>
    <xf numFmtId="0" fontId="20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20" fillId="0" borderId="0"/>
    <xf numFmtId="0" fontId="12" fillId="0" borderId="0"/>
    <xf numFmtId="0" fontId="16" fillId="0" borderId="0"/>
    <xf numFmtId="0" fontId="20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20" fillId="0" borderId="0"/>
    <xf numFmtId="0" fontId="21" fillId="0" borderId="0">
      <alignment horizontal="left" vertical="center"/>
    </xf>
    <xf numFmtId="0" fontId="22" fillId="0" borderId="0"/>
    <xf numFmtId="0" fontId="22" fillId="0" borderId="0"/>
    <xf numFmtId="0" fontId="4" fillId="8" borderId="1" applyNumberFormat="0" applyAlignment="0" applyProtection="0"/>
    <xf numFmtId="0" fontId="20" fillId="0" borderId="0"/>
    <xf numFmtId="0" fontId="88" fillId="0" borderId="0" applyNumberFormat="0" applyFill="0" applyBorder="0" applyAlignment="0" applyProtection="0"/>
    <xf numFmtId="9" fontId="88" fillId="0" borderId="0" applyFill="0" applyBorder="0" applyAlignment="0" applyProtection="0"/>
    <xf numFmtId="0" fontId="8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39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6" fillId="0" borderId="0" xfId="0" applyFont="1"/>
    <xf numFmtId="0" fontId="27" fillId="0" borderId="0" xfId="0" applyFont="1" applyAlignment="1">
      <alignment horizontal="left"/>
    </xf>
    <xf numFmtId="0" fontId="28" fillId="0" borderId="0" xfId="17" applyNumberFormat="1" applyFill="1" applyBorder="1" applyAlignment="1" applyProtection="1"/>
    <xf numFmtId="0" fontId="24" fillId="0" borderId="0" xfId="0" applyFont="1" applyAlignment="1">
      <alignment horizontal="left"/>
    </xf>
    <xf numFmtId="0" fontId="24" fillId="7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24" fillId="7" borderId="0" xfId="0" applyFont="1" applyFill="1"/>
    <xf numFmtId="0" fontId="24" fillId="9" borderId="0" xfId="0" applyFont="1" applyFill="1"/>
    <xf numFmtId="0" fontId="29" fillId="0" borderId="2" xfId="0" applyFont="1" applyBorder="1"/>
    <xf numFmtId="0" fontId="16" fillId="0" borderId="2" xfId="0" applyFont="1" applyBorder="1"/>
    <xf numFmtId="0" fontId="30" fillId="0" borderId="2" xfId="0" applyFont="1" applyBorder="1"/>
    <xf numFmtId="0" fontId="29" fillId="0" borderId="0" xfId="0" applyFont="1"/>
    <xf numFmtId="0" fontId="16" fillId="0" borderId="0" xfId="0" applyFont="1"/>
    <xf numFmtId="3" fontId="16" fillId="0" borderId="0" xfId="0" applyNumberFormat="1" applyFont="1"/>
    <xf numFmtId="0" fontId="0" fillId="0" borderId="0" xfId="0" applyProtection="1">
      <protection locked="0"/>
    </xf>
    <xf numFmtId="0" fontId="31" fillId="0" borderId="0" xfId="0" applyFont="1"/>
    <xf numFmtId="0" fontId="31" fillId="0" borderId="0" xfId="0" applyFont="1" applyProtection="1">
      <protection locked="0"/>
    </xf>
    <xf numFmtId="0" fontId="16" fillId="0" borderId="0" xfId="0" applyFont="1" applyProtection="1">
      <protection locked="0"/>
    </xf>
    <xf numFmtId="165" fontId="32" fillId="0" borderId="0" xfId="0" applyNumberFormat="1" applyFont="1" applyAlignment="1">
      <alignment horizontal="right"/>
    </xf>
    <xf numFmtId="3" fontId="16" fillId="10" borderId="3" xfId="0" applyNumberFormat="1" applyFont="1" applyFill="1" applyBorder="1"/>
    <xf numFmtId="3" fontId="24" fillId="10" borderId="3" xfId="0" applyNumberFormat="1" applyFont="1" applyFill="1" applyBorder="1" applyProtection="1">
      <protection locked="0"/>
    </xf>
    <xf numFmtId="0" fontId="33" fillId="0" borderId="0" xfId="0" applyFont="1" applyProtection="1">
      <protection locked="0"/>
    </xf>
    <xf numFmtId="3" fontId="16" fillId="0" borderId="0" xfId="0" applyNumberFormat="1" applyFont="1" applyProtection="1">
      <protection locked="0"/>
    </xf>
    <xf numFmtId="3" fontId="16" fillId="7" borderId="3" xfId="0" applyNumberFormat="1" applyFont="1" applyFill="1" applyBorder="1" applyProtection="1">
      <protection locked="0"/>
    </xf>
    <xf numFmtId="3" fontId="24" fillId="7" borderId="3" xfId="0" applyNumberFormat="1" applyFont="1" applyFill="1" applyBorder="1" applyProtection="1">
      <protection locked="0"/>
    </xf>
    <xf numFmtId="3" fontId="16" fillId="10" borderId="3" xfId="0" applyNumberFormat="1" applyFont="1" applyFill="1" applyBorder="1" applyProtection="1">
      <protection locked="0"/>
    </xf>
    <xf numFmtId="3" fontId="16" fillId="11" borderId="0" xfId="0" applyNumberFormat="1" applyFont="1" applyFill="1" applyProtection="1">
      <protection locked="0"/>
    </xf>
    <xf numFmtId="0" fontId="0" fillId="11" borderId="0" xfId="0" applyFill="1" applyProtection="1">
      <protection locked="0"/>
    </xf>
    <xf numFmtId="3" fontId="16" fillId="7" borderId="3" xfId="0" applyNumberFormat="1" applyFont="1" applyFill="1" applyBorder="1"/>
    <xf numFmtId="0" fontId="32" fillId="0" borderId="0" xfId="0" applyFont="1" applyAlignment="1">
      <alignment horizontal="left"/>
    </xf>
    <xf numFmtId="165" fontId="32" fillId="0" borderId="0" xfId="0" applyNumberFormat="1" applyFont="1" applyAlignment="1" applyProtection="1">
      <alignment horizontal="right"/>
      <protection locked="0"/>
    </xf>
    <xf numFmtId="0" fontId="34" fillId="0" borderId="0" xfId="0" applyFont="1"/>
    <xf numFmtId="0" fontId="35" fillId="0" borderId="0" xfId="17" applyNumberFormat="1" applyFont="1" applyFill="1" applyBorder="1" applyAlignment="1" applyProtection="1"/>
    <xf numFmtId="0" fontId="24" fillId="0" borderId="0" xfId="17" applyNumberFormat="1" applyFont="1" applyFill="1" applyBorder="1" applyAlignment="1" applyProtection="1"/>
    <xf numFmtId="0" fontId="26" fillId="0" borderId="0" xfId="17" applyNumberFormat="1" applyFont="1" applyFill="1" applyBorder="1" applyAlignment="1" applyProtection="1"/>
    <xf numFmtId="0" fontId="33" fillId="7" borderId="0" xfId="0" applyFont="1" applyFill="1" applyAlignment="1" applyProtection="1">
      <alignment horizontal="center"/>
      <protection locked="0"/>
    </xf>
    <xf numFmtId="0" fontId="36" fillId="0" borderId="0" xfId="17" applyNumberFormat="1" applyFont="1" applyFill="1" applyBorder="1" applyAlignment="1" applyProtection="1"/>
    <xf numFmtId="0" fontId="29" fillId="0" borderId="0" xfId="17" applyNumberFormat="1" applyFont="1" applyFill="1" applyBorder="1" applyAlignment="1" applyProtection="1">
      <alignment horizontal="center"/>
    </xf>
    <xf numFmtId="0" fontId="29" fillId="0" borderId="0" xfId="0" applyFont="1" applyAlignment="1">
      <alignment horizontal="center"/>
    </xf>
    <xf numFmtId="0" fontId="37" fillId="0" borderId="0" xfId="0" applyFont="1"/>
    <xf numFmtId="0" fontId="38" fillId="0" borderId="0" xfId="17" applyNumberFormat="1" applyFont="1" applyFill="1" applyBorder="1" applyAlignment="1" applyProtection="1"/>
    <xf numFmtId="0" fontId="39" fillId="0" borderId="0" xfId="17" applyNumberFormat="1" applyFont="1" applyFill="1" applyBorder="1" applyAlignment="1" applyProtection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3" fillId="0" borderId="0" xfId="0" applyFont="1"/>
    <xf numFmtId="0" fontId="4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7" applyNumberFormat="1" applyFont="1" applyFill="1" applyBorder="1" applyAlignment="1" applyProtection="1">
      <alignment horizontal="center"/>
    </xf>
    <xf numFmtId="0" fontId="46" fillId="0" borderId="0" xfId="0" applyFont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5" fillId="0" borderId="0" xfId="17" applyNumberFormat="1" applyFont="1" applyFill="1" applyBorder="1" applyAlignment="1" applyProtection="1">
      <alignment horizontal="center"/>
    </xf>
    <xf numFmtId="0" fontId="48" fillId="0" borderId="4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17" applyNumberFormat="1" applyFont="1" applyFill="1" applyBorder="1" applyAlignment="1" applyProtection="1"/>
    <xf numFmtId="0" fontId="25" fillId="0" borderId="0" xfId="0" applyFont="1"/>
    <xf numFmtId="0" fontId="48" fillId="0" borderId="8" xfId="0" applyFont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33" fillId="0" borderId="10" xfId="0" applyFont="1" applyBorder="1" applyAlignment="1">
      <alignment horizontal="left"/>
    </xf>
    <xf numFmtId="0" fontId="24" fillId="0" borderId="0" xfId="0" applyFont="1" applyAlignment="1">
      <alignment horizontal="right"/>
    </xf>
    <xf numFmtId="0" fontId="26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10" xfId="0" applyBorder="1"/>
    <xf numFmtId="166" fontId="0" fillId="0" borderId="0" xfId="0" applyNumberFormat="1"/>
    <xf numFmtId="0" fontId="24" fillId="0" borderId="0" xfId="0" applyFont="1" applyAlignment="1">
      <alignment horizontal="center"/>
    </xf>
    <xf numFmtId="0" fontId="51" fillId="11" borderId="11" xfId="0" applyFont="1" applyFill="1" applyBorder="1" applyAlignment="1">
      <alignment horizontal="center"/>
    </xf>
    <xf numFmtId="0" fontId="52" fillId="0" borderId="0" xfId="17" applyNumberFormat="1" applyFont="1" applyFill="1" applyBorder="1" applyAlignment="1" applyProtection="1"/>
    <xf numFmtId="0" fontId="0" fillId="11" borderId="0" xfId="0" applyFill="1" applyAlignment="1">
      <alignment horizontal="left"/>
    </xf>
    <xf numFmtId="0" fontId="53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2" fillId="0" borderId="0" xfId="0" applyFont="1"/>
    <xf numFmtId="0" fontId="42" fillId="0" borderId="0" xfId="0" applyFont="1" applyAlignment="1">
      <alignment horizontal="left"/>
    </xf>
    <xf numFmtId="0" fontId="54" fillId="0" borderId="13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 shrinkToFit="1"/>
    </xf>
    <xf numFmtId="0" fontId="54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3" fontId="55" fillId="10" borderId="15" xfId="0" applyNumberFormat="1" applyFont="1" applyFill="1" applyBorder="1" applyAlignment="1">
      <alignment vertical="center"/>
    </xf>
    <xf numFmtId="3" fontId="54" fillId="10" borderId="14" xfId="0" applyNumberFormat="1" applyFont="1" applyFill="1" applyBorder="1" applyAlignment="1">
      <alignment vertical="center"/>
    </xf>
    <xf numFmtId="3" fontId="54" fillId="10" borderId="16" xfId="0" applyNumberFormat="1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3" fontId="17" fillId="10" borderId="23" xfId="0" applyNumberFormat="1" applyFont="1" applyFill="1" applyBorder="1" applyAlignment="1">
      <alignment vertical="center"/>
    </xf>
    <xf numFmtId="3" fontId="17" fillId="10" borderId="24" xfId="0" applyNumberFormat="1" applyFont="1" applyFill="1" applyBorder="1" applyAlignment="1">
      <alignment vertical="center"/>
    </xf>
    <xf numFmtId="3" fontId="17" fillId="7" borderId="23" xfId="0" applyNumberFormat="1" applyFont="1" applyFill="1" applyBorder="1" applyAlignment="1">
      <alignment vertical="center"/>
    </xf>
    <xf numFmtId="3" fontId="17" fillId="7" borderId="24" xfId="0" applyNumberFormat="1" applyFont="1" applyFill="1" applyBorder="1" applyAlignment="1">
      <alignment vertical="center"/>
    </xf>
    <xf numFmtId="3" fontId="17" fillId="7" borderId="25" xfId="0" applyNumberFormat="1" applyFont="1" applyFill="1" applyBorder="1" applyAlignment="1">
      <alignment vertical="center"/>
    </xf>
    <xf numFmtId="3" fontId="17" fillId="7" borderId="23" xfId="0" applyNumberFormat="1" applyFont="1" applyFill="1" applyBorder="1"/>
    <xf numFmtId="3" fontId="17" fillId="7" borderId="26" xfId="0" applyNumberFormat="1" applyFont="1" applyFill="1" applyBorder="1"/>
    <xf numFmtId="3" fontId="17" fillId="7" borderId="27" xfId="0" applyNumberFormat="1" applyFont="1" applyFill="1" applyBorder="1" applyAlignment="1">
      <alignment vertical="center"/>
    </xf>
    <xf numFmtId="3" fontId="17" fillId="7" borderId="28" xfId="0" applyNumberFormat="1" applyFont="1" applyFill="1" applyBorder="1" applyAlignment="1">
      <alignment vertical="center"/>
    </xf>
    <xf numFmtId="0" fontId="17" fillId="0" borderId="29" xfId="0" applyFont="1" applyBorder="1" applyAlignment="1">
      <alignment horizontal="center" vertical="center"/>
    </xf>
    <xf numFmtId="3" fontId="17" fillId="7" borderId="30" xfId="0" applyNumberFormat="1" applyFont="1" applyFill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3" fontId="17" fillId="7" borderId="33" xfId="0" applyNumberFormat="1" applyFont="1" applyFill="1" applyBorder="1" applyAlignment="1">
      <alignment vertical="center"/>
    </xf>
    <xf numFmtId="3" fontId="17" fillId="7" borderId="34" xfId="0" applyNumberFormat="1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56" fillId="0" borderId="0" xfId="0" applyFont="1"/>
    <xf numFmtId="0" fontId="54" fillId="0" borderId="1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3" fontId="54" fillId="10" borderId="15" xfId="0" applyNumberFormat="1" applyFont="1" applyFill="1" applyBorder="1" applyAlignment="1">
      <alignment vertical="center"/>
    </xf>
    <xf numFmtId="3" fontId="54" fillId="10" borderId="36" xfId="0" applyNumberFormat="1" applyFont="1" applyFill="1" applyBorder="1" applyAlignment="1">
      <alignment vertical="center"/>
    </xf>
    <xf numFmtId="3" fontId="54" fillId="10" borderId="28" xfId="0" applyNumberFormat="1" applyFont="1" applyFill="1" applyBorder="1" applyAlignment="1">
      <alignment vertical="center"/>
    </xf>
    <xf numFmtId="3" fontId="54" fillId="10" borderId="33" xfId="0" applyNumberFormat="1" applyFont="1" applyFill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3" fontId="17" fillId="7" borderId="36" xfId="0" applyNumberFormat="1" applyFont="1" applyFill="1" applyBorder="1" applyAlignment="1">
      <alignment vertical="center"/>
    </xf>
    <xf numFmtId="3" fontId="17" fillId="7" borderId="38" xfId="0" applyNumberFormat="1" applyFont="1" applyFill="1" applyBorder="1" applyAlignment="1">
      <alignment vertical="center"/>
    </xf>
    <xf numFmtId="3" fontId="17" fillId="7" borderId="39" xfId="0" applyNumberFormat="1" applyFont="1" applyFill="1" applyBorder="1" applyAlignment="1">
      <alignment vertical="center"/>
    </xf>
    <xf numFmtId="3" fontId="17" fillId="7" borderId="40" xfId="0" applyNumberFormat="1" applyFont="1" applyFill="1" applyBorder="1" applyAlignment="1">
      <alignment vertical="center"/>
    </xf>
    <xf numFmtId="3" fontId="54" fillId="10" borderId="23" xfId="0" applyNumberFormat="1" applyFont="1" applyFill="1" applyBorder="1" applyAlignment="1">
      <alignment vertical="center"/>
    </xf>
    <xf numFmtId="3" fontId="54" fillId="10" borderId="24" xfId="0" applyNumberFormat="1" applyFont="1" applyFill="1" applyBorder="1" applyAlignment="1">
      <alignment vertical="center"/>
    </xf>
    <xf numFmtId="3" fontId="17" fillId="7" borderId="26" xfId="0" applyNumberFormat="1" applyFont="1" applyFill="1" applyBorder="1" applyAlignment="1">
      <alignment vertical="center"/>
    </xf>
    <xf numFmtId="3" fontId="54" fillId="10" borderId="19" xfId="0" applyNumberFormat="1" applyFont="1" applyFill="1" applyBorder="1" applyAlignment="1">
      <alignment vertical="center"/>
    </xf>
    <xf numFmtId="3" fontId="54" fillId="10" borderId="18" xfId="0" applyNumberFormat="1" applyFont="1" applyFill="1" applyBorder="1" applyAlignment="1">
      <alignment vertical="center"/>
    </xf>
    <xf numFmtId="3" fontId="54" fillId="10" borderId="20" xfId="0" applyNumberFormat="1" applyFont="1" applyFill="1" applyBorder="1" applyAlignment="1">
      <alignment vertical="center"/>
    </xf>
    <xf numFmtId="0" fontId="16" fillId="0" borderId="0" xfId="0" applyFont="1" applyAlignment="1">
      <alignment horizontal="right"/>
    </xf>
    <xf numFmtId="3" fontId="54" fillId="10" borderId="41" xfId="0" applyNumberFormat="1" applyFont="1" applyFill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3" fontId="17" fillId="0" borderId="24" xfId="0" applyNumberFormat="1" applyFont="1" applyBorder="1" applyAlignment="1">
      <alignment vertical="center"/>
    </xf>
    <xf numFmtId="3" fontId="54" fillId="10" borderId="34" xfId="0" applyNumberFormat="1" applyFont="1" applyFill="1" applyBorder="1" applyAlignment="1">
      <alignment vertical="center"/>
    </xf>
    <xf numFmtId="3" fontId="54" fillId="10" borderId="34" xfId="0" applyNumberFormat="1" applyFont="1" applyFill="1" applyBorder="1" applyAlignment="1">
      <alignment vertical="center" wrapText="1"/>
    </xf>
    <xf numFmtId="3" fontId="54" fillId="10" borderId="34" xfId="0" applyNumberFormat="1" applyFont="1" applyFill="1" applyBorder="1"/>
    <xf numFmtId="3" fontId="54" fillId="10" borderId="24" xfId="0" applyNumberFormat="1" applyFont="1" applyFill="1" applyBorder="1"/>
    <xf numFmtId="3" fontId="17" fillId="7" borderId="42" xfId="0" applyNumberFormat="1" applyFont="1" applyFill="1" applyBorder="1" applyAlignment="1">
      <alignment vertical="center"/>
    </xf>
    <xf numFmtId="3" fontId="17" fillId="7" borderId="18" xfId="0" applyNumberFormat="1" applyFont="1" applyFill="1" applyBorder="1" applyAlignment="1">
      <alignment vertical="center"/>
    </xf>
    <xf numFmtId="3" fontId="17" fillId="7" borderId="2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3" fontId="17" fillId="0" borderId="0" xfId="0" applyNumberFormat="1" applyFont="1" applyAlignment="1">
      <alignment vertical="center"/>
    </xf>
    <xf numFmtId="3" fontId="54" fillId="0" borderId="41" xfId="0" applyNumberFormat="1" applyFont="1" applyBorder="1" applyAlignment="1">
      <alignment vertical="center"/>
    </xf>
    <xf numFmtId="3" fontId="54" fillId="0" borderId="16" xfId="0" applyNumberFormat="1" applyFont="1" applyBorder="1" applyAlignment="1">
      <alignment vertical="center"/>
    </xf>
    <xf numFmtId="0" fontId="17" fillId="0" borderId="34" xfId="0" applyFont="1" applyBorder="1" applyAlignment="1">
      <alignment vertical="center" wrapText="1"/>
    </xf>
    <xf numFmtId="0" fontId="57" fillId="0" borderId="43" xfId="0" applyFont="1" applyBorder="1" applyAlignment="1">
      <alignment vertical="center" wrapText="1"/>
    </xf>
    <xf numFmtId="0" fontId="57" fillId="0" borderId="26" xfId="0" applyFont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0" fontId="57" fillId="0" borderId="38" xfId="0" applyFont="1" applyBorder="1" applyAlignment="1">
      <alignment vertical="center" wrapText="1"/>
    </xf>
    <xf numFmtId="3" fontId="54" fillId="10" borderId="45" xfId="0" applyNumberFormat="1" applyFont="1" applyFill="1" applyBorder="1" applyAlignment="1">
      <alignment vertical="center"/>
    </xf>
    <xf numFmtId="3" fontId="54" fillId="10" borderId="46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3" fontId="17" fillId="7" borderId="15" xfId="0" applyNumberFormat="1" applyFont="1" applyFill="1" applyBorder="1" applyAlignment="1">
      <alignment vertical="center"/>
    </xf>
    <xf numFmtId="3" fontId="17" fillId="7" borderId="16" xfId="0" applyNumberFormat="1" applyFont="1" applyFill="1" applyBorder="1" applyAlignment="1">
      <alignment vertical="center"/>
    </xf>
    <xf numFmtId="0" fontId="17" fillId="0" borderId="22" xfId="0" applyFont="1" applyBorder="1" applyAlignment="1">
      <alignment horizont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3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3" fontId="29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 wrapText="1"/>
    </xf>
    <xf numFmtId="0" fontId="29" fillId="11" borderId="0" xfId="0" applyFont="1" applyFill="1"/>
    <xf numFmtId="0" fontId="29" fillId="11" borderId="0" xfId="0" applyFont="1" applyFill="1" applyAlignment="1">
      <alignment horizontal="center"/>
    </xf>
    <xf numFmtId="0" fontId="29" fillId="11" borderId="0" xfId="0" applyFont="1" applyFill="1" applyAlignment="1">
      <alignment horizontal="left"/>
    </xf>
    <xf numFmtId="0" fontId="25" fillId="0" borderId="0" xfId="0" applyFont="1" applyAlignment="1">
      <alignment horizontal="center"/>
    </xf>
    <xf numFmtId="0" fontId="16" fillId="11" borderId="0" xfId="0" applyFont="1" applyFill="1"/>
    <xf numFmtId="0" fontId="0" fillId="11" borderId="0" xfId="0" applyFill="1"/>
    <xf numFmtId="0" fontId="29" fillId="11" borderId="0" xfId="0" applyFont="1" applyFill="1" applyAlignment="1">
      <alignment horizontal="right"/>
    </xf>
    <xf numFmtId="0" fontId="17" fillId="0" borderId="13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3" fontId="54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7" fillId="0" borderId="32" xfId="0" applyFont="1" applyBorder="1" applyAlignment="1">
      <alignment horizontal="center" vertical="center" wrapText="1"/>
    </xf>
    <xf numFmtId="3" fontId="32" fillId="7" borderId="43" xfId="0" applyNumberFormat="1" applyFont="1" applyFill="1" applyBorder="1" applyAlignment="1">
      <alignment vertical="center"/>
    </xf>
    <xf numFmtId="3" fontId="32" fillId="7" borderId="26" xfId="0" applyNumberFormat="1" applyFont="1" applyFill="1" applyBorder="1" applyAlignment="1">
      <alignment vertical="center"/>
    </xf>
    <xf numFmtId="3" fontId="58" fillId="7" borderId="26" xfId="0" applyNumberFormat="1" applyFont="1" applyFill="1" applyBorder="1" applyAlignment="1">
      <alignment vertical="center"/>
    </xf>
    <xf numFmtId="3" fontId="42" fillId="10" borderId="0" xfId="0" applyNumberFormat="1" applyFont="1" applyFill="1" applyAlignment="1">
      <alignment vertical="center"/>
    </xf>
    <xf numFmtId="0" fontId="42" fillId="0" borderId="0" xfId="0" applyFont="1"/>
    <xf numFmtId="3" fontId="29" fillId="0" borderId="0" xfId="0" applyNumberFormat="1" applyFont="1"/>
    <xf numFmtId="0" fontId="16" fillId="0" borderId="13" xfId="0" applyFont="1" applyBorder="1" applyAlignment="1">
      <alignment horizontal="center"/>
    </xf>
    <xf numFmtId="3" fontId="29" fillId="10" borderId="15" xfId="0" applyNumberFormat="1" applyFont="1" applyFill="1" applyBorder="1"/>
    <xf numFmtId="3" fontId="29" fillId="10" borderId="16" xfId="0" applyNumberFormat="1" applyFont="1" applyFill="1" applyBorder="1"/>
    <xf numFmtId="0" fontId="16" fillId="0" borderId="0" xfId="0" applyFont="1" applyAlignment="1">
      <alignment vertical="center"/>
    </xf>
    <xf numFmtId="0" fontId="16" fillId="0" borderId="22" xfId="0" applyFont="1" applyBorder="1" applyAlignment="1">
      <alignment horizontal="center"/>
    </xf>
    <xf numFmtId="3" fontId="16" fillId="7" borderId="23" xfId="0" applyNumberFormat="1" applyFont="1" applyFill="1" applyBorder="1"/>
    <xf numFmtId="3" fontId="29" fillId="10" borderId="23" xfId="0" applyNumberFormat="1" applyFont="1" applyFill="1" applyBorder="1"/>
    <xf numFmtId="0" fontId="16" fillId="0" borderId="17" xfId="0" applyFont="1" applyBorder="1" applyAlignment="1">
      <alignment horizontal="center"/>
    </xf>
    <xf numFmtId="3" fontId="29" fillId="10" borderId="18" xfId="0" applyNumberFormat="1" applyFont="1" applyFill="1" applyBorder="1"/>
    <xf numFmtId="3" fontId="16" fillId="7" borderId="54" xfId="0" applyNumberFormat="1" applyFont="1" applyFill="1" applyBorder="1" applyAlignment="1">
      <alignment vertical="center"/>
    </xf>
    <xf numFmtId="3" fontId="16" fillId="7" borderId="23" xfId="0" applyNumberFormat="1" applyFont="1" applyFill="1" applyBorder="1" applyAlignment="1">
      <alignment vertical="center"/>
    </xf>
    <xf numFmtId="3" fontId="29" fillId="10" borderId="23" xfId="0" applyNumberFormat="1" applyFont="1" applyFill="1" applyBorder="1" applyAlignment="1">
      <alignment vertical="center"/>
    </xf>
    <xf numFmtId="3" fontId="16" fillId="10" borderId="23" xfId="0" applyNumberFormat="1" applyFont="1" applyFill="1" applyBorder="1" applyAlignment="1">
      <alignment vertical="center"/>
    </xf>
    <xf numFmtId="0" fontId="57" fillId="0" borderId="0" xfId="0" applyFont="1"/>
    <xf numFmtId="0" fontId="60" fillId="0" borderId="0" xfId="0" applyFont="1"/>
    <xf numFmtId="0" fontId="61" fillId="0" borderId="0" xfId="44" applyFont="1" applyAlignment="1">
      <alignment horizontal="left"/>
    </xf>
    <xf numFmtId="167" fontId="62" fillId="0" borderId="0" xfId="7" applyNumberFormat="1" applyFont="1" applyFill="1" applyBorder="1" applyAlignment="1" applyProtection="1">
      <alignment horizontal="right"/>
    </xf>
    <xf numFmtId="167" fontId="62" fillId="0" borderId="0" xfId="7" applyNumberFormat="1" applyFont="1" applyFill="1" applyBorder="1" applyAlignment="1" applyProtection="1">
      <alignment horizontal="left"/>
    </xf>
    <xf numFmtId="167" fontId="61" fillId="0" borderId="0" xfId="7" applyNumberFormat="1" applyFont="1" applyFill="1" applyBorder="1" applyAlignment="1" applyProtection="1">
      <alignment horizontal="left"/>
    </xf>
    <xf numFmtId="0" fontId="63" fillId="0" borderId="0" xfId="0" applyFont="1"/>
    <xf numFmtId="0" fontId="60" fillId="0" borderId="31" xfId="0" applyFont="1" applyBorder="1" applyAlignment="1">
      <alignment horizontal="left" vertical="center"/>
    </xf>
    <xf numFmtId="3" fontId="60" fillId="7" borderId="32" xfId="0" applyNumberFormat="1" applyFont="1" applyFill="1" applyBorder="1" applyAlignment="1" applyProtection="1">
      <alignment horizontal="right" vertical="center"/>
      <protection locked="0"/>
    </xf>
    <xf numFmtId="3" fontId="60" fillId="7" borderId="28" xfId="0" applyNumberFormat="1" applyFont="1" applyFill="1" applyBorder="1" applyAlignment="1" applyProtection="1">
      <alignment horizontal="right" vertical="center"/>
      <protection locked="0"/>
    </xf>
    <xf numFmtId="3" fontId="60" fillId="0" borderId="55" xfId="0" applyNumberFormat="1" applyFont="1" applyBorder="1" applyAlignment="1">
      <alignment horizontal="right" vertical="center"/>
    </xf>
    <xf numFmtId="3" fontId="60" fillId="7" borderId="13" xfId="0" applyNumberFormat="1" applyFont="1" applyFill="1" applyBorder="1" applyAlignment="1" applyProtection="1">
      <alignment horizontal="right" vertical="center"/>
      <protection locked="0"/>
    </xf>
    <xf numFmtId="3" fontId="60" fillId="7" borderId="15" xfId="0" applyNumberFormat="1" applyFont="1" applyFill="1" applyBorder="1" applyAlignment="1" applyProtection="1">
      <alignment horizontal="right" vertical="center"/>
      <protection locked="0"/>
    </xf>
    <xf numFmtId="3" fontId="60" fillId="0" borderId="41" xfId="0" applyNumberFormat="1" applyFont="1" applyBorder="1" applyAlignment="1">
      <alignment horizontal="right" vertical="center"/>
    </xf>
    <xf numFmtId="3" fontId="60" fillId="0" borderId="49" xfId="0" applyNumberFormat="1" applyFont="1" applyBorder="1" applyAlignment="1">
      <alignment horizontal="right" vertical="center"/>
    </xf>
    <xf numFmtId="3" fontId="60" fillId="7" borderId="22" xfId="0" applyNumberFormat="1" applyFont="1" applyFill="1" applyBorder="1" applyAlignment="1" applyProtection="1">
      <alignment horizontal="right" vertical="center"/>
      <protection locked="0"/>
    </xf>
    <xf numFmtId="3" fontId="60" fillId="7" borderId="23" xfId="0" applyNumberFormat="1" applyFont="1" applyFill="1" applyBorder="1" applyAlignment="1" applyProtection="1">
      <alignment horizontal="right" vertical="center"/>
      <protection locked="0"/>
    </xf>
    <xf numFmtId="3" fontId="60" fillId="0" borderId="30" xfId="0" applyNumberFormat="1" applyFont="1" applyBorder="1" applyAlignment="1">
      <alignment horizontal="right" vertical="center"/>
    </xf>
    <xf numFmtId="3" fontId="60" fillId="0" borderId="34" xfId="0" applyNumberFormat="1" applyFont="1" applyBorder="1" applyAlignment="1">
      <alignment horizontal="right" vertical="center"/>
    </xf>
    <xf numFmtId="3" fontId="60" fillId="0" borderId="50" xfId="0" applyNumberFormat="1" applyFont="1" applyBorder="1" applyAlignment="1">
      <alignment horizontal="right" vertical="center"/>
    </xf>
    <xf numFmtId="0" fontId="60" fillId="0" borderId="56" xfId="0" applyFont="1" applyBorder="1" applyAlignment="1">
      <alignment horizontal="left" vertical="center"/>
    </xf>
    <xf numFmtId="0" fontId="60" fillId="7" borderId="56" xfId="0" applyFont="1" applyFill="1" applyBorder="1" applyAlignment="1" applyProtection="1">
      <alignment horizontal="right" vertical="center"/>
      <protection locked="0"/>
    </xf>
    <xf numFmtId="0" fontId="60" fillId="7" borderId="42" xfId="0" applyFont="1" applyFill="1" applyBorder="1" applyAlignment="1" applyProtection="1">
      <alignment horizontal="right" vertical="center"/>
      <protection locked="0"/>
    </xf>
    <xf numFmtId="0" fontId="60" fillId="0" borderId="30" xfId="0" applyFont="1" applyBorder="1" applyAlignment="1">
      <alignment horizontal="right" vertical="center"/>
    </xf>
    <xf numFmtId="0" fontId="60" fillId="0" borderId="50" xfId="0" applyFont="1" applyBorder="1" applyAlignment="1">
      <alignment horizontal="right" vertical="center"/>
    </xf>
    <xf numFmtId="3" fontId="60" fillId="0" borderId="24" xfId="0" applyNumberFormat="1" applyFont="1" applyBorder="1" applyAlignment="1">
      <alignment horizontal="right" vertical="center"/>
    </xf>
    <xf numFmtId="3" fontId="60" fillId="0" borderId="57" xfId="0" applyNumberFormat="1" applyFont="1" applyBorder="1" applyAlignment="1">
      <alignment horizontal="right" vertical="center"/>
    </xf>
    <xf numFmtId="0" fontId="60" fillId="0" borderId="51" xfId="0" applyFont="1" applyBorder="1" applyAlignment="1">
      <alignment horizontal="left" vertical="center"/>
    </xf>
    <xf numFmtId="3" fontId="60" fillId="7" borderId="37" xfId="0" applyNumberFormat="1" applyFont="1" applyFill="1" applyBorder="1" applyAlignment="1" applyProtection="1">
      <alignment horizontal="right" vertical="center"/>
      <protection locked="0"/>
    </xf>
    <xf numFmtId="3" fontId="60" fillId="7" borderId="39" xfId="0" applyNumberFormat="1" applyFont="1" applyFill="1" applyBorder="1" applyAlignment="1" applyProtection="1">
      <alignment horizontal="right" vertical="center"/>
      <protection locked="0"/>
    </xf>
    <xf numFmtId="3" fontId="60" fillId="0" borderId="40" xfId="0" applyNumberFormat="1" applyFont="1" applyBorder="1" applyAlignment="1">
      <alignment horizontal="right" vertical="center"/>
    </xf>
    <xf numFmtId="3" fontId="60" fillId="0" borderId="44" xfId="0" applyNumberFormat="1" applyFont="1" applyBorder="1" applyAlignment="1">
      <alignment horizontal="right" vertical="center"/>
    </xf>
    <xf numFmtId="3" fontId="60" fillId="0" borderId="52" xfId="0" applyNumberFormat="1" applyFont="1" applyBorder="1" applyAlignment="1">
      <alignment horizontal="right" vertical="center"/>
    </xf>
    <xf numFmtId="0" fontId="60" fillId="0" borderId="53" xfId="0" applyFont="1" applyBorder="1" applyAlignment="1">
      <alignment horizontal="left" vertical="center"/>
    </xf>
    <xf numFmtId="3" fontId="60" fillId="10" borderId="4" xfId="0" applyNumberFormat="1" applyFont="1" applyFill="1" applyBorder="1" applyAlignment="1">
      <alignment horizontal="right" vertical="center"/>
    </xf>
    <xf numFmtId="3" fontId="60" fillId="10" borderId="5" xfId="0" applyNumberFormat="1" applyFont="1" applyFill="1" applyBorder="1" applyAlignment="1">
      <alignment horizontal="right" vertical="center"/>
    </xf>
    <xf numFmtId="3" fontId="60" fillId="10" borderId="7" xfId="0" applyNumberFormat="1" applyFont="1" applyFill="1" applyBorder="1" applyAlignment="1">
      <alignment horizontal="right" vertical="center"/>
    </xf>
    <xf numFmtId="3" fontId="60" fillId="10" borderId="8" xfId="0" applyNumberFormat="1" applyFont="1" applyFill="1" applyBorder="1" applyAlignment="1">
      <alignment horizontal="right" vertical="center"/>
    </xf>
    <xf numFmtId="0" fontId="60" fillId="0" borderId="58" xfId="0" applyFont="1" applyBorder="1" applyAlignment="1">
      <alignment horizontal="left" vertical="center"/>
    </xf>
    <xf numFmtId="3" fontId="60" fillId="0" borderId="33" xfId="0" applyNumberFormat="1" applyFont="1" applyBorder="1" applyAlignment="1">
      <alignment horizontal="right" vertical="center"/>
    </xf>
    <xf numFmtId="3" fontId="60" fillId="0" borderId="59" xfId="0" applyNumberFormat="1" applyFont="1" applyBorder="1" applyAlignment="1">
      <alignment horizontal="right" vertical="center"/>
    </xf>
    <xf numFmtId="3" fontId="60" fillId="10" borderId="9" xfId="0" applyNumberFormat="1" applyFont="1" applyFill="1" applyBorder="1" applyAlignment="1">
      <alignment horizontal="right" vertical="center"/>
    </xf>
    <xf numFmtId="3" fontId="60" fillId="10" borderId="6" xfId="0" applyNumberFormat="1" applyFont="1" applyFill="1" applyBorder="1" applyAlignment="1">
      <alignment horizontal="right" vertical="center"/>
    </xf>
    <xf numFmtId="0" fontId="60" fillId="0" borderId="60" xfId="0" applyFont="1" applyBorder="1" applyAlignment="1">
      <alignment vertical="center"/>
    </xf>
    <xf numFmtId="3" fontId="60" fillId="10" borderId="47" xfId="0" applyNumberFormat="1" applyFont="1" applyFill="1" applyBorder="1" applyAlignment="1">
      <alignment vertical="center"/>
    </xf>
    <xf numFmtId="3" fontId="60" fillId="10" borderId="61" xfId="0" applyNumberFormat="1" applyFont="1" applyFill="1" applyBorder="1" applyAlignment="1">
      <alignment vertical="center"/>
    </xf>
    <xf numFmtId="3" fontId="60" fillId="10" borderId="46" xfId="0" applyNumberFormat="1" applyFont="1" applyFill="1" applyBorder="1" applyAlignment="1">
      <alignment vertical="center"/>
    </xf>
    <xf numFmtId="3" fontId="60" fillId="10" borderId="62" xfId="0" applyNumberFormat="1" applyFont="1" applyFill="1" applyBorder="1" applyAlignment="1">
      <alignment vertical="center"/>
    </xf>
    <xf numFmtId="3" fontId="60" fillId="10" borderId="45" xfId="0" applyNumberFormat="1" applyFont="1" applyFill="1" applyBorder="1" applyAlignment="1">
      <alignment vertical="center"/>
    </xf>
    <xf numFmtId="3" fontId="60" fillId="10" borderId="63" xfId="0" applyNumberFormat="1" applyFont="1" applyFill="1" applyBorder="1" applyAlignment="1">
      <alignment vertical="center"/>
    </xf>
    <xf numFmtId="0" fontId="64" fillId="0" borderId="0" xfId="44" applyFont="1">
      <alignment horizontal="left" vertical="center"/>
    </xf>
    <xf numFmtId="167" fontId="65" fillId="0" borderId="0" xfId="7" applyNumberFormat="1" applyFont="1" applyFill="1" applyBorder="1" applyAlignment="1" applyProtection="1">
      <alignment horizontal="right" vertical="center"/>
    </xf>
    <xf numFmtId="167" fontId="65" fillId="0" borderId="0" xfId="7" applyNumberFormat="1" applyFont="1" applyFill="1" applyBorder="1" applyAlignment="1" applyProtection="1">
      <alignment horizontal="left" vertical="center"/>
    </xf>
    <xf numFmtId="167" fontId="64" fillId="0" borderId="0" xfId="7" applyNumberFormat="1" applyFont="1" applyFill="1" applyBorder="1" applyAlignment="1" applyProtection="1">
      <alignment horizontal="left" vertical="center"/>
    </xf>
    <xf numFmtId="0" fontId="26" fillId="0" borderId="0" xfId="0" applyFont="1" applyAlignment="1">
      <alignment horizontal="right"/>
    </xf>
    <xf numFmtId="167" fontId="66" fillId="0" borderId="0" xfId="7" applyNumberFormat="1" applyFont="1" applyFill="1" applyBorder="1" applyAlignment="1" applyProtection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/>
    </xf>
    <xf numFmtId="3" fontId="16" fillId="0" borderId="32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0" fontId="16" fillId="0" borderId="31" xfId="0" applyFont="1" applyBorder="1" applyAlignment="1">
      <alignment horizontal="left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30" xfId="0" applyNumberFormat="1" applyFont="1" applyBorder="1" applyAlignment="1">
      <alignment horizontal="right" vertical="center"/>
    </xf>
    <xf numFmtId="0" fontId="16" fillId="0" borderId="56" xfId="0" applyFont="1" applyBorder="1" applyAlignment="1">
      <alignment horizontal="left" vertical="center"/>
    </xf>
    <xf numFmtId="0" fontId="16" fillId="0" borderId="30" xfId="0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0" fontId="16" fillId="0" borderId="51" xfId="0" applyFont="1" applyBorder="1" applyAlignment="1">
      <alignment horizontal="left" vertical="center"/>
    </xf>
    <xf numFmtId="3" fontId="16" fillId="0" borderId="17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0" fontId="16" fillId="0" borderId="53" xfId="0" applyFont="1" applyBorder="1" applyAlignment="1">
      <alignment horizontal="left" vertical="center"/>
    </xf>
    <xf numFmtId="3" fontId="16" fillId="10" borderId="4" xfId="0" applyNumberFormat="1" applyFont="1" applyFill="1" applyBorder="1" applyAlignment="1">
      <alignment horizontal="right" vertical="center"/>
    </xf>
    <xf numFmtId="3" fontId="16" fillId="10" borderId="5" xfId="0" applyNumberFormat="1" applyFont="1" applyFill="1" applyBorder="1" applyAlignment="1">
      <alignment horizontal="right" vertical="center"/>
    </xf>
    <xf numFmtId="3" fontId="16" fillId="10" borderId="7" xfId="0" applyNumberFormat="1" applyFont="1" applyFill="1" applyBorder="1" applyAlignment="1">
      <alignment horizontal="right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33" xfId="0" applyNumberFormat="1" applyFont="1" applyBorder="1" applyAlignment="1">
      <alignment horizontal="right" vertical="center"/>
    </xf>
    <xf numFmtId="3" fontId="16" fillId="0" borderId="47" xfId="0" applyNumberFormat="1" applyFont="1" applyBorder="1" applyAlignment="1">
      <alignment horizontal="right" vertical="center"/>
    </xf>
    <xf numFmtId="3" fontId="16" fillId="0" borderId="61" xfId="0" applyNumberFormat="1" applyFont="1" applyBorder="1" applyAlignment="1">
      <alignment horizontal="right" vertical="center"/>
    </xf>
    <xf numFmtId="0" fontId="16" fillId="0" borderId="60" xfId="0" applyFont="1" applyBorder="1" applyAlignment="1">
      <alignment vertical="center"/>
    </xf>
    <xf numFmtId="3" fontId="16" fillId="10" borderId="47" xfId="0" applyNumberFormat="1" applyFont="1" applyFill="1" applyBorder="1" applyAlignment="1">
      <alignment vertical="center"/>
    </xf>
    <xf numFmtId="3" fontId="16" fillId="10" borderId="61" xfId="0" applyNumberFormat="1" applyFont="1" applyFill="1" applyBorder="1" applyAlignment="1">
      <alignment vertical="center"/>
    </xf>
    <xf numFmtId="3" fontId="16" fillId="10" borderId="46" xfId="0" applyNumberFormat="1" applyFont="1" applyFill="1" applyBorder="1" applyAlignment="1">
      <alignment vertical="center"/>
    </xf>
    <xf numFmtId="0" fontId="0" fillId="7" borderId="0" xfId="0" applyFill="1"/>
    <xf numFmtId="3" fontId="16" fillId="0" borderId="59" xfId="0" applyNumberFormat="1" applyFont="1" applyBorder="1" applyAlignment="1">
      <alignment horizontal="right" vertical="center"/>
    </xf>
    <xf numFmtId="3" fontId="16" fillId="0" borderId="57" xfId="0" applyNumberFormat="1" applyFont="1" applyBorder="1" applyAlignment="1">
      <alignment horizontal="right" vertical="center"/>
    </xf>
    <xf numFmtId="3" fontId="16" fillId="0" borderId="50" xfId="0" applyNumberFormat="1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3" fontId="16" fillId="0" borderId="64" xfId="0" applyNumberFormat="1" applyFont="1" applyBorder="1" applyAlignment="1">
      <alignment horizontal="right" vertical="center"/>
    </xf>
    <xf numFmtId="3" fontId="16" fillId="0" borderId="52" xfId="0" applyNumberFormat="1" applyFont="1" applyBorder="1" applyAlignment="1">
      <alignment horizontal="right" vertical="center"/>
    </xf>
    <xf numFmtId="3" fontId="16" fillId="10" borderId="8" xfId="0" applyNumberFormat="1" applyFont="1" applyFill="1" applyBorder="1" applyAlignment="1">
      <alignment horizontal="right" vertical="center"/>
    </xf>
    <xf numFmtId="0" fontId="16" fillId="0" borderId="49" xfId="0" applyFont="1" applyBorder="1" applyAlignment="1">
      <alignment horizontal="left" vertical="center"/>
    </xf>
    <xf numFmtId="3" fontId="16" fillId="0" borderId="36" xfId="0" applyNumberFormat="1" applyFont="1" applyBorder="1" applyAlignment="1">
      <alignment horizontal="right" vertical="center"/>
    </xf>
    <xf numFmtId="0" fontId="16" fillId="0" borderId="50" xfId="0" applyFont="1" applyBorder="1" applyAlignment="1">
      <alignment horizontal="left" vertical="center"/>
    </xf>
    <xf numFmtId="3" fontId="16" fillId="0" borderId="34" xfId="0" applyNumberFormat="1" applyFont="1" applyBorder="1" applyAlignment="1">
      <alignment horizontal="right" vertical="center"/>
    </xf>
    <xf numFmtId="0" fontId="16" fillId="0" borderId="57" xfId="0" applyFont="1" applyBorder="1" applyAlignment="1">
      <alignment horizontal="left" vertical="center"/>
    </xf>
    <xf numFmtId="3" fontId="16" fillId="0" borderId="38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3" fontId="16" fillId="10" borderId="4" xfId="0" applyNumberFormat="1" applyFont="1" applyFill="1" applyBorder="1" applyAlignment="1">
      <alignment vertical="center"/>
    </xf>
    <xf numFmtId="3" fontId="16" fillId="10" borderId="9" xfId="0" applyNumberFormat="1" applyFont="1" applyFill="1" applyBorder="1" applyAlignment="1">
      <alignment horizontal="right" vertical="center"/>
    </xf>
    <xf numFmtId="3" fontId="16" fillId="10" borderId="6" xfId="0" applyNumberFormat="1" applyFont="1" applyFill="1" applyBorder="1" applyAlignment="1">
      <alignment horizontal="right" vertical="center"/>
    </xf>
    <xf numFmtId="0" fontId="16" fillId="0" borderId="63" xfId="0" applyFont="1" applyBorder="1" applyAlignment="1">
      <alignment vertical="center"/>
    </xf>
    <xf numFmtId="3" fontId="16" fillId="10" borderId="62" xfId="0" applyNumberFormat="1" applyFont="1" applyFill="1" applyBorder="1" applyAlignment="1">
      <alignment vertical="center"/>
    </xf>
    <xf numFmtId="3" fontId="16" fillId="10" borderId="45" xfId="0" applyNumberFormat="1" applyFont="1" applyFill="1" applyBorder="1" applyAlignment="1">
      <alignment vertical="center"/>
    </xf>
    <xf numFmtId="3" fontId="16" fillId="10" borderId="63" xfId="0" applyNumberFormat="1" applyFont="1" applyFill="1" applyBorder="1" applyAlignment="1">
      <alignment vertical="center"/>
    </xf>
    <xf numFmtId="0" fontId="29" fillId="0" borderId="4" xfId="0" applyFont="1" applyBorder="1"/>
    <xf numFmtId="0" fontId="29" fillId="0" borderId="5" xfId="0" applyFont="1" applyBorder="1"/>
    <xf numFmtId="0" fontId="29" fillId="0" borderId="7" xfId="0" applyFont="1" applyBorder="1"/>
    <xf numFmtId="0" fontId="16" fillId="0" borderId="28" xfId="0" applyFont="1" applyBorder="1"/>
    <xf numFmtId="4" fontId="16" fillId="0" borderId="33" xfId="0" applyNumberFormat="1" applyFont="1" applyBorder="1"/>
    <xf numFmtId="0" fontId="16" fillId="0" borderId="31" xfId="0" applyFont="1" applyBorder="1"/>
    <xf numFmtId="0" fontId="16" fillId="0" borderId="26" xfId="0" applyFont="1" applyBorder="1"/>
    <xf numFmtId="0" fontId="16" fillId="7" borderId="23" xfId="0" applyFont="1" applyFill="1" applyBorder="1" applyProtection="1">
      <protection locked="0"/>
    </xf>
    <xf numFmtId="4" fontId="16" fillId="0" borderId="24" xfId="0" applyNumberFormat="1" applyFont="1" applyBorder="1"/>
    <xf numFmtId="0" fontId="16" fillId="0" borderId="51" xfId="0" applyFont="1" applyBorder="1"/>
    <xf numFmtId="4" fontId="16" fillId="0" borderId="65" xfId="0" applyNumberFormat="1" applyFont="1" applyBorder="1"/>
    <xf numFmtId="0" fontId="16" fillId="7" borderId="25" xfId="0" applyFont="1" applyFill="1" applyBorder="1" applyProtection="1">
      <protection locked="0"/>
    </xf>
    <xf numFmtId="4" fontId="16" fillId="0" borderId="30" xfId="0" applyNumberFormat="1" applyFont="1" applyBorder="1"/>
    <xf numFmtId="0" fontId="29" fillId="10" borderId="5" xfId="0" applyFont="1" applyFill="1" applyBorder="1"/>
    <xf numFmtId="4" fontId="29" fillId="10" borderId="7" xfId="0" applyNumberFormat="1" applyFont="1" applyFill="1" applyBorder="1"/>
    <xf numFmtId="0" fontId="29" fillId="0" borderId="13" xfId="0" applyFont="1" applyBorder="1" applyAlignment="1">
      <alignment horizontal="left"/>
    </xf>
    <xf numFmtId="3" fontId="16" fillId="10" borderId="15" xfId="0" applyNumberFormat="1" applyFont="1" applyFill="1" applyBorder="1"/>
    <xf numFmtId="4" fontId="67" fillId="10" borderId="66" xfId="0" applyNumberFormat="1" applyFont="1" applyFill="1" applyBorder="1"/>
    <xf numFmtId="4" fontId="67" fillId="10" borderId="16" xfId="0" applyNumberFormat="1" applyFont="1" applyFill="1" applyBorder="1"/>
    <xf numFmtId="0" fontId="16" fillId="0" borderId="51" xfId="0" applyFont="1" applyBorder="1" applyAlignment="1">
      <alignment horizontal="left"/>
    </xf>
    <xf numFmtId="3" fontId="16" fillId="0" borderId="39" xfId="0" applyNumberFormat="1" applyFont="1" applyBorder="1"/>
    <xf numFmtId="4" fontId="67" fillId="0" borderId="0" xfId="0" applyNumberFormat="1" applyFont="1"/>
    <xf numFmtId="4" fontId="67" fillId="0" borderId="40" xfId="0" applyNumberFormat="1" applyFont="1" applyBorder="1"/>
    <xf numFmtId="0" fontId="29" fillId="0" borderId="22" xfId="0" applyFont="1" applyBorder="1" applyAlignment="1">
      <alignment horizontal="left"/>
    </xf>
    <xf numFmtId="3" fontId="16" fillId="10" borderId="23" xfId="0" applyNumberFormat="1" applyFont="1" applyFill="1" applyBorder="1"/>
    <xf numFmtId="4" fontId="67" fillId="10" borderId="43" xfId="0" applyNumberFormat="1" applyFont="1" applyFill="1" applyBorder="1"/>
    <xf numFmtId="4" fontId="67" fillId="10" borderId="24" xfId="0" applyNumberFormat="1" applyFont="1" applyFill="1" applyBorder="1"/>
    <xf numFmtId="0" fontId="29" fillId="0" borderId="17" xfId="0" applyFont="1" applyBorder="1" applyAlignment="1">
      <alignment horizontal="left"/>
    </xf>
    <xf numFmtId="3" fontId="16" fillId="10" borderId="18" xfId="0" applyNumberFormat="1" applyFont="1" applyFill="1" applyBorder="1"/>
    <xf numFmtId="4" fontId="67" fillId="10" borderId="67" xfId="0" applyNumberFormat="1" applyFont="1" applyFill="1" applyBorder="1"/>
    <xf numFmtId="4" fontId="67" fillId="10" borderId="20" xfId="0" applyNumberFormat="1" applyFont="1" applyFill="1" applyBorder="1"/>
    <xf numFmtId="0" fontId="29" fillId="0" borderId="4" xfId="0" applyFont="1" applyBorder="1" applyAlignment="1">
      <alignment horizontal="left"/>
    </xf>
    <xf numFmtId="3" fontId="16" fillId="0" borderId="5" xfId="0" applyNumberFormat="1" applyFont="1" applyBorder="1"/>
    <xf numFmtId="4" fontId="67" fillId="0" borderId="5" xfId="0" applyNumberFormat="1" applyFont="1" applyBorder="1"/>
    <xf numFmtId="4" fontId="67" fillId="0" borderId="68" xfId="0" applyNumberFormat="1" applyFont="1" applyBorder="1"/>
    <xf numFmtId="4" fontId="67" fillId="0" borderId="7" xfId="0" applyNumberFormat="1" applyFont="1" applyBorder="1"/>
    <xf numFmtId="4" fontId="67" fillId="0" borderId="39" xfId="0" applyNumberFormat="1" applyFont="1" applyBorder="1"/>
    <xf numFmtId="4" fontId="67" fillId="10" borderId="23" xfId="0" applyNumberFormat="1" applyFont="1" applyFill="1" applyBorder="1"/>
    <xf numFmtId="0" fontId="16" fillId="0" borderId="56" xfId="0" applyFont="1" applyBorder="1" applyAlignment="1">
      <alignment horizontal="left"/>
    </xf>
    <xf numFmtId="4" fontId="67" fillId="10" borderId="18" xfId="0" applyNumberFormat="1" applyFont="1" applyFill="1" applyBorder="1"/>
    <xf numFmtId="0" fontId="29" fillId="0" borderId="58" xfId="0" applyFont="1" applyBorder="1" applyAlignment="1">
      <alignment horizontal="left"/>
    </xf>
    <xf numFmtId="3" fontId="16" fillId="10" borderId="59" xfId="0" applyNumberFormat="1" applyFont="1" applyFill="1" applyBorder="1"/>
    <xf numFmtId="4" fontId="67" fillId="10" borderId="59" xfId="0" applyNumberFormat="1" applyFont="1" applyFill="1" applyBorder="1"/>
    <xf numFmtId="4" fontId="68" fillId="10" borderId="33" xfId="0" applyNumberFormat="1" applyFont="1" applyFill="1" applyBorder="1"/>
    <xf numFmtId="3" fontId="16" fillId="0" borderId="44" xfId="0" applyNumberFormat="1" applyFont="1" applyBorder="1"/>
    <xf numFmtId="4" fontId="67" fillId="0" borderId="44" xfId="0" applyNumberFormat="1" applyFont="1" applyBorder="1"/>
    <xf numFmtId="4" fontId="68" fillId="0" borderId="40" xfId="0" applyNumberFormat="1" applyFont="1" applyBorder="1"/>
    <xf numFmtId="0" fontId="29" fillId="0" borderId="31" xfId="0" applyFont="1" applyBorder="1" applyAlignment="1">
      <alignment horizontal="left"/>
    </xf>
    <xf numFmtId="3" fontId="16" fillId="10" borderId="34" xfId="0" applyNumberFormat="1" applyFont="1" applyFill="1" applyBorder="1"/>
    <xf numFmtId="4" fontId="67" fillId="10" borderId="34" xfId="0" applyNumberFormat="1" applyFont="1" applyFill="1" applyBorder="1"/>
    <xf numFmtId="4" fontId="68" fillId="10" borderId="24" xfId="0" applyNumberFormat="1" applyFont="1" applyFill="1" applyBorder="1"/>
    <xf numFmtId="0" fontId="16" fillId="0" borderId="58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29" fillId="0" borderId="53" xfId="0" applyFont="1" applyBorder="1" applyAlignment="1">
      <alignment horizontal="left"/>
    </xf>
    <xf numFmtId="3" fontId="16" fillId="10" borderId="6" xfId="0" applyNumberFormat="1" applyFont="1" applyFill="1" applyBorder="1"/>
    <xf numFmtId="4" fontId="67" fillId="10" borderId="6" xfId="0" applyNumberFormat="1" applyFont="1" applyFill="1" applyBorder="1"/>
    <xf numFmtId="4" fontId="68" fillId="10" borderId="7" xfId="0" applyNumberFormat="1" applyFont="1" applyFill="1" applyBorder="1"/>
    <xf numFmtId="4" fontId="68" fillId="0" borderId="0" xfId="0" applyNumberFormat="1" applyFont="1"/>
    <xf numFmtId="0" fontId="29" fillId="0" borderId="64" xfId="0" applyFont="1" applyBorder="1" applyAlignment="1">
      <alignment horizontal="left"/>
    </xf>
    <xf numFmtId="3" fontId="16" fillId="10" borderId="69" xfId="0" applyNumberFormat="1" applyFont="1" applyFill="1" applyBorder="1"/>
    <xf numFmtId="4" fontId="67" fillId="10" borderId="69" xfId="0" applyNumberFormat="1" applyFont="1" applyFill="1" applyBorder="1"/>
    <xf numFmtId="0" fontId="16" fillId="0" borderId="70" xfId="0" applyFont="1" applyBorder="1" applyAlignment="1">
      <alignment horizontal="left" vertical="center"/>
    </xf>
    <xf numFmtId="3" fontId="16" fillId="0" borderId="38" xfId="0" applyNumberFormat="1" applyFont="1" applyBorder="1"/>
    <xf numFmtId="4" fontId="67" fillId="0" borderId="65" xfId="0" applyNumberFormat="1" applyFont="1" applyBorder="1"/>
    <xf numFmtId="0" fontId="16" fillId="0" borderId="60" xfId="0" applyFont="1" applyBorder="1" applyAlignment="1">
      <alignment horizontal="left" vertical="center"/>
    </xf>
    <xf numFmtId="4" fontId="67" fillId="0" borderId="45" xfId="0" applyNumberFormat="1" applyFont="1" applyBorder="1"/>
    <xf numFmtId="4" fontId="67" fillId="0" borderId="46" xfId="0" applyNumberFormat="1" applyFont="1" applyBorder="1"/>
    <xf numFmtId="4" fontId="67" fillId="10" borderId="7" xfId="0" applyNumberFormat="1" applyFont="1" applyFill="1" applyBorder="1"/>
    <xf numFmtId="0" fontId="29" fillId="0" borderId="51" xfId="0" applyFont="1" applyBorder="1"/>
    <xf numFmtId="4" fontId="67" fillId="0" borderId="44" xfId="0" applyNumberFormat="1" applyFont="1" applyBorder="1" applyAlignment="1">
      <alignment horizontal="right"/>
    </xf>
    <xf numFmtId="3" fontId="16" fillId="0" borderId="61" xfId="0" applyNumberFormat="1" applyFont="1" applyBorder="1"/>
    <xf numFmtId="3" fontId="16" fillId="10" borderId="5" xfId="0" applyNumberFormat="1" applyFont="1" applyFill="1" applyBorder="1"/>
    <xf numFmtId="4" fontId="67" fillId="0" borderId="71" xfId="0" applyNumberFormat="1" applyFont="1" applyBorder="1"/>
    <xf numFmtId="3" fontId="16" fillId="0" borderId="45" xfId="0" applyNumberFormat="1" applyFont="1" applyBorder="1"/>
    <xf numFmtId="0" fontId="29" fillId="0" borderId="58" xfId="0" applyFont="1" applyBorder="1" applyAlignment="1">
      <alignment horizontal="left" vertical="center"/>
    </xf>
    <xf numFmtId="3" fontId="16" fillId="10" borderId="59" xfId="0" applyNumberFormat="1" applyFont="1" applyFill="1" applyBorder="1" applyAlignment="1">
      <alignment horizontal="right" wrapText="1"/>
    </xf>
    <xf numFmtId="3" fontId="16" fillId="10" borderId="59" xfId="0" applyNumberFormat="1" applyFont="1" applyFill="1" applyBorder="1" applyAlignment="1">
      <alignment wrapText="1"/>
    </xf>
    <xf numFmtId="4" fontId="67" fillId="10" borderId="33" xfId="0" applyNumberFormat="1" applyFont="1" applyFill="1" applyBorder="1"/>
    <xf numFmtId="3" fontId="16" fillId="0" borderId="44" xfId="0" applyNumberFormat="1" applyFont="1" applyBorder="1" applyAlignment="1">
      <alignment horizontal="right" wrapText="1"/>
    </xf>
    <xf numFmtId="3" fontId="16" fillId="0" borderId="44" xfId="0" applyNumberFormat="1" applyFont="1" applyBorder="1" applyAlignment="1">
      <alignment wrapText="1"/>
    </xf>
    <xf numFmtId="0" fontId="29" fillId="0" borderId="31" xfId="0" applyFont="1" applyBorder="1" applyAlignment="1">
      <alignment horizontal="left" vertical="center"/>
    </xf>
    <xf numFmtId="3" fontId="16" fillId="10" borderId="34" xfId="0" applyNumberFormat="1" applyFont="1" applyFill="1" applyBorder="1" applyAlignment="1">
      <alignment horizontal="right" wrapText="1"/>
    </xf>
    <xf numFmtId="3" fontId="16" fillId="10" borderId="34" xfId="0" applyNumberFormat="1" applyFont="1" applyFill="1" applyBorder="1" applyAlignment="1">
      <alignment wrapText="1"/>
    </xf>
    <xf numFmtId="0" fontId="16" fillId="0" borderId="37" xfId="0" applyFont="1" applyBorder="1" applyAlignment="1">
      <alignment horizontal="left" vertical="center"/>
    </xf>
    <xf numFmtId="3" fontId="16" fillId="0" borderId="0" xfId="0" applyNumberFormat="1" applyFont="1" applyAlignment="1">
      <alignment horizontal="right" wrapText="1"/>
    </xf>
    <xf numFmtId="0" fontId="29" fillId="0" borderId="53" xfId="0" applyFont="1" applyBorder="1" applyAlignment="1">
      <alignment horizontal="left" vertical="center"/>
    </xf>
    <xf numFmtId="3" fontId="16" fillId="10" borderId="6" xfId="0" applyNumberFormat="1" applyFont="1" applyFill="1" applyBorder="1" applyAlignment="1">
      <alignment horizontal="right" wrapText="1"/>
    </xf>
    <xf numFmtId="3" fontId="16" fillId="10" borderId="6" xfId="0" applyNumberFormat="1" applyFont="1" applyFill="1" applyBorder="1" applyAlignment="1">
      <alignment wrapText="1"/>
    </xf>
    <xf numFmtId="4" fontId="67" fillId="0" borderId="38" xfId="0" applyNumberFormat="1" applyFont="1" applyBorder="1"/>
    <xf numFmtId="0" fontId="29" fillId="0" borderId="70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2" fontId="29" fillId="0" borderId="72" xfId="0" applyNumberFormat="1" applyFont="1" applyBorder="1" applyAlignment="1">
      <alignment horizontal="center"/>
    </xf>
    <xf numFmtId="2" fontId="29" fillId="0" borderId="54" xfId="0" applyNumberFormat="1" applyFont="1" applyBorder="1" applyAlignment="1">
      <alignment horizontal="center"/>
    </xf>
    <xf numFmtId="2" fontId="29" fillId="0" borderId="73" xfId="0" applyNumberFormat="1" applyFont="1" applyBorder="1" applyAlignment="1">
      <alignment horizontal="center"/>
    </xf>
    <xf numFmtId="0" fontId="16" fillId="0" borderId="60" xfId="0" applyFont="1" applyBorder="1"/>
    <xf numFmtId="0" fontId="16" fillId="0" borderId="61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2" fontId="29" fillId="0" borderId="61" xfId="0" applyNumberFormat="1" applyFont="1" applyBorder="1" applyAlignment="1">
      <alignment horizontal="center"/>
    </xf>
    <xf numFmtId="2" fontId="29" fillId="0" borderId="46" xfId="0" applyNumberFormat="1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3" fontId="38" fillId="0" borderId="0" xfId="0" applyNumberFormat="1" applyFont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 vertical="center" wrapText="1"/>
    </xf>
    <xf numFmtId="0" fontId="16" fillId="0" borderId="39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39" xfId="0" applyNumberFormat="1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3" fontId="38" fillId="0" borderId="74" xfId="0" applyNumberFormat="1" applyFont="1" applyBorder="1" applyAlignment="1">
      <alignment horizontal="center"/>
    </xf>
    <xf numFmtId="3" fontId="38" fillId="0" borderId="25" xfId="0" applyNumberFormat="1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61" xfId="0" applyNumberFormat="1" applyFont="1" applyBorder="1" applyAlignment="1">
      <alignment horizontal="center"/>
    </xf>
    <xf numFmtId="3" fontId="16" fillId="7" borderId="16" xfId="0" applyNumberFormat="1" applyFont="1" applyFill="1" applyBorder="1" applyProtection="1">
      <protection locked="0"/>
    </xf>
    <xf numFmtId="0" fontId="16" fillId="0" borderId="31" xfId="0" applyFont="1" applyBorder="1" applyAlignment="1">
      <alignment horizontal="center"/>
    </xf>
    <xf numFmtId="3" fontId="16" fillId="0" borderId="27" xfId="0" applyNumberFormat="1" applyFont="1" applyBorder="1"/>
    <xf numFmtId="3" fontId="16" fillId="7" borderId="20" xfId="0" applyNumberFormat="1" applyFont="1" applyFill="1" applyBorder="1" applyProtection="1">
      <protection locked="0"/>
    </xf>
    <xf numFmtId="0" fontId="16" fillId="0" borderId="0" xfId="0" applyFont="1" applyAlignment="1">
      <alignment wrapText="1"/>
    </xf>
    <xf numFmtId="0" fontId="29" fillId="0" borderId="70" xfId="0" applyFont="1" applyBorder="1"/>
    <xf numFmtId="3" fontId="38" fillId="0" borderId="54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29" fillId="0" borderId="55" xfId="0" applyNumberFormat="1" applyFont="1" applyBorder="1" applyAlignment="1">
      <alignment horizontal="center"/>
    </xf>
    <xf numFmtId="3" fontId="38" fillId="0" borderId="42" xfId="0" applyNumberFormat="1" applyFont="1" applyBorder="1" applyAlignment="1">
      <alignment horizontal="center"/>
    </xf>
    <xf numFmtId="3" fontId="16" fillId="0" borderId="59" xfId="0" applyNumberFormat="1" applyFont="1" applyBorder="1" applyAlignment="1">
      <alignment horizontal="center"/>
    </xf>
    <xf numFmtId="0" fontId="29" fillId="0" borderId="35" xfId="0" applyFont="1" applyBorder="1"/>
    <xf numFmtId="0" fontId="16" fillId="0" borderId="47" xfId="0" applyFont="1" applyBorder="1" applyAlignment="1">
      <alignment horizontal="center"/>
    </xf>
    <xf numFmtId="3" fontId="16" fillId="7" borderId="46" xfId="0" applyNumberFormat="1" applyFont="1" applyFill="1" applyBorder="1" applyProtection="1">
      <protection locked="0"/>
    </xf>
    <xf numFmtId="3" fontId="29" fillId="10" borderId="0" xfId="0" applyNumberFormat="1" applyFont="1" applyFill="1"/>
    <xf numFmtId="3" fontId="16" fillId="0" borderId="0" xfId="0" applyNumberFormat="1" applyFont="1" applyAlignment="1">
      <alignment horizontal="right" vertical="center"/>
    </xf>
    <xf numFmtId="2" fontId="16" fillId="10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6" fillId="0" borderId="72" xfId="0" applyFont="1" applyBorder="1"/>
    <xf numFmtId="0" fontId="16" fillId="0" borderId="12" xfId="0" applyFont="1" applyBorder="1"/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/>
    </xf>
    <xf numFmtId="3" fontId="16" fillId="0" borderId="21" xfId="0" applyNumberFormat="1" applyFont="1" applyBorder="1" applyAlignment="1">
      <alignment vertical="center"/>
    </xf>
    <xf numFmtId="2" fontId="16" fillId="10" borderId="49" xfId="0" applyNumberFormat="1" applyFont="1" applyFill="1" applyBorder="1" applyAlignment="1">
      <alignment horizontal="right" vertical="center"/>
    </xf>
    <xf numFmtId="3" fontId="16" fillId="0" borderId="49" xfId="0" applyNumberFormat="1" applyFont="1" applyBorder="1" applyAlignment="1">
      <alignment vertical="center"/>
    </xf>
    <xf numFmtId="2" fontId="16" fillId="10" borderId="75" xfId="0" applyNumberFormat="1" applyFont="1" applyFill="1" applyBorder="1" applyAlignment="1">
      <alignment horizontal="right" vertical="center"/>
    </xf>
    <xf numFmtId="0" fontId="16" fillId="0" borderId="43" xfId="0" applyFont="1" applyBorder="1" applyAlignment="1">
      <alignment horizontal="left" vertical="center"/>
    </xf>
    <xf numFmtId="3" fontId="16" fillId="0" borderId="31" xfId="0" applyNumberFormat="1" applyFont="1" applyBorder="1" applyAlignment="1">
      <alignment vertical="center"/>
    </xf>
    <xf numFmtId="2" fontId="16" fillId="10" borderId="50" xfId="0" applyNumberFormat="1" applyFont="1" applyFill="1" applyBorder="1" applyAlignment="1">
      <alignment horizontal="right" vertical="center"/>
    </xf>
    <xf numFmtId="3" fontId="16" fillId="0" borderId="50" xfId="0" applyNumberFormat="1" applyFont="1" applyBorder="1" applyAlignment="1">
      <alignment vertical="center"/>
    </xf>
    <xf numFmtId="2" fontId="16" fillId="10" borderId="27" xfId="0" applyNumberFormat="1" applyFont="1" applyFill="1" applyBorder="1" applyAlignment="1">
      <alignment horizontal="right" vertical="center"/>
    </xf>
    <xf numFmtId="0" fontId="16" fillId="0" borderId="67" xfId="0" applyFont="1" applyBorder="1" applyAlignment="1">
      <alignment horizontal="left" vertical="center"/>
    </xf>
    <xf numFmtId="3" fontId="16" fillId="0" borderId="64" xfId="0" applyNumberFormat="1" applyFont="1" applyBorder="1" applyAlignment="1">
      <alignment vertical="center"/>
    </xf>
    <xf numFmtId="2" fontId="16" fillId="10" borderId="76" xfId="0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vertical="center"/>
    </xf>
    <xf numFmtId="2" fontId="16" fillId="10" borderId="77" xfId="0" applyNumberFormat="1" applyFont="1" applyFill="1" applyBorder="1" applyAlignment="1">
      <alignment horizontal="right" vertical="center"/>
    </xf>
    <xf numFmtId="2" fontId="16" fillId="0" borderId="0" xfId="0" applyNumberFormat="1" applyFont="1" applyAlignment="1">
      <alignment horizontal="center" vertical="center"/>
    </xf>
    <xf numFmtId="0" fontId="38" fillId="0" borderId="72" xfId="0" applyFont="1" applyBorder="1" applyAlignment="1">
      <alignment horizontal="center"/>
    </xf>
    <xf numFmtId="3" fontId="38" fillId="0" borderId="71" xfId="0" applyNumberFormat="1" applyFont="1" applyBorder="1" applyAlignment="1">
      <alignment horizontal="center"/>
    </xf>
    <xf numFmtId="3" fontId="16" fillId="0" borderId="44" xfId="0" applyNumberFormat="1" applyFont="1" applyBorder="1" applyAlignment="1">
      <alignment horizontal="center"/>
    </xf>
    <xf numFmtId="0" fontId="16" fillId="0" borderId="74" xfId="0" applyFont="1" applyBorder="1"/>
    <xf numFmtId="0" fontId="16" fillId="0" borderId="10" xfId="0" applyFont="1" applyBorder="1"/>
    <xf numFmtId="3" fontId="38" fillId="0" borderId="44" xfId="0" applyNumberFormat="1" applyFont="1" applyBorder="1" applyAlignment="1">
      <alignment horizontal="center"/>
    </xf>
    <xf numFmtId="3" fontId="16" fillId="0" borderId="4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/>
    </xf>
    <xf numFmtId="3" fontId="16" fillId="0" borderId="15" xfId="0" applyNumberFormat="1" applyFont="1" applyBorder="1" applyAlignment="1">
      <alignment vertical="center"/>
    </xf>
    <xf numFmtId="2" fontId="16" fillId="0" borderId="15" xfId="0" applyNumberFormat="1" applyFont="1" applyBorder="1" applyAlignment="1">
      <alignment horizontal="right" vertical="center"/>
    </xf>
    <xf numFmtId="2" fontId="16" fillId="0" borderId="16" xfId="0" applyNumberFormat="1" applyFont="1" applyBorder="1" applyAlignment="1">
      <alignment horizontal="right" vertical="center"/>
    </xf>
    <xf numFmtId="2" fontId="16" fillId="0" borderId="23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vertical="center"/>
    </xf>
    <xf numFmtId="2" fontId="16" fillId="0" borderId="24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vertical="center"/>
    </xf>
    <xf numFmtId="2" fontId="29" fillId="10" borderId="23" xfId="0" applyNumberFormat="1" applyFont="1" applyFill="1" applyBorder="1" applyAlignment="1">
      <alignment horizontal="right" vertical="center"/>
    </xf>
    <xf numFmtId="2" fontId="29" fillId="10" borderId="24" xfId="0" applyNumberFormat="1" applyFont="1" applyFill="1" applyBorder="1" applyAlignment="1">
      <alignment horizontal="right" vertical="center"/>
    </xf>
    <xf numFmtId="3" fontId="16" fillId="0" borderId="25" xfId="0" applyNumberFormat="1" applyFont="1" applyBorder="1" applyAlignment="1">
      <alignment vertical="center"/>
    </xf>
    <xf numFmtId="2" fontId="16" fillId="0" borderId="18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vertical="center"/>
    </xf>
    <xf numFmtId="2" fontId="16" fillId="0" borderId="20" xfId="0" applyNumberFormat="1" applyFont="1" applyBorder="1" applyAlignment="1">
      <alignment horizontal="right" vertical="center"/>
    </xf>
    <xf numFmtId="3" fontId="29" fillId="10" borderId="5" xfId="0" applyNumberFormat="1" applyFont="1" applyFill="1" applyBorder="1" applyAlignment="1">
      <alignment vertical="center"/>
    </xf>
    <xf numFmtId="2" fontId="29" fillId="10" borderId="61" xfId="0" applyNumberFormat="1" applyFont="1" applyFill="1" applyBorder="1" applyAlignment="1">
      <alignment horizontal="right" vertical="center"/>
    </xf>
    <xf numFmtId="3" fontId="29" fillId="10" borderId="61" xfId="0" applyNumberFormat="1" applyFont="1" applyFill="1" applyBorder="1" applyAlignment="1">
      <alignment vertical="center"/>
    </xf>
    <xf numFmtId="2" fontId="29" fillId="10" borderId="46" xfId="0" applyNumberFormat="1" applyFont="1" applyFill="1" applyBorder="1" applyAlignment="1">
      <alignment horizontal="right"/>
    </xf>
    <xf numFmtId="2" fontId="16" fillId="0" borderId="55" xfId="0" applyNumberFormat="1" applyFont="1" applyBorder="1" applyAlignment="1">
      <alignment horizontal="right" vertical="center"/>
    </xf>
    <xf numFmtId="2" fontId="16" fillId="0" borderId="28" xfId="0" applyNumberFormat="1" applyFont="1" applyBorder="1" applyAlignment="1">
      <alignment horizontal="right" vertical="center"/>
    </xf>
    <xf numFmtId="2" fontId="16" fillId="0" borderId="40" xfId="0" applyNumberFormat="1" applyFont="1" applyBorder="1" applyAlignment="1">
      <alignment horizontal="right" vertical="center"/>
    </xf>
    <xf numFmtId="2" fontId="16" fillId="0" borderId="39" xfId="0" applyNumberFormat="1" applyFont="1" applyBorder="1" applyAlignment="1">
      <alignment horizontal="right" vertical="center"/>
    </xf>
    <xf numFmtId="0" fontId="16" fillId="0" borderId="31" xfId="0" applyFont="1" applyBorder="1" applyAlignment="1">
      <alignment vertical="center"/>
    </xf>
    <xf numFmtId="2" fontId="16" fillId="0" borderId="33" xfId="0" applyNumberFormat="1" applyFont="1" applyBorder="1" applyAlignment="1">
      <alignment horizontal="right" vertical="center"/>
    </xf>
    <xf numFmtId="2" fontId="29" fillId="10" borderId="5" xfId="0" applyNumberFormat="1" applyFont="1" applyFill="1" applyBorder="1" applyAlignment="1">
      <alignment horizontal="right" vertical="center"/>
    </xf>
    <xf numFmtId="2" fontId="29" fillId="10" borderId="7" xfId="0" applyNumberFormat="1" applyFont="1" applyFill="1" applyBorder="1" applyAlignment="1">
      <alignment horizontal="right" vertical="center"/>
    </xf>
    <xf numFmtId="0" fontId="29" fillId="0" borderId="60" xfId="0" applyFont="1" applyBorder="1" applyAlignment="1">
      <alignment horizontal="left" vertical="center"/>
    </xf>
    <xf numFmtId="2" fontId="29" fillId="10" borderId="46" xfId="0" applyNumberFormat="1" applyFont="1" applyFill="1" applyBorder="1" applyAlignment="1">
      <alignment horizontal="right" vertical="center"/>
    </xf>
    <xf numFmtId="3" fontId="57" fillId="0" borderId="0" xfId="0" applyNumberFormat="1" applyFont="1" applyAlignment="1">
      <alignment horizontal="right"/>
    </xf>
    <xf numFmtId="4" fontId="57" fillId="0" borderId="0" xfId="0" applyNumberFormat="1" applyFont="1"/>
    <xf numFmtId="4" fontId="16" fillId="0" borderId="0" xfId="0" applyNumberFormat="1" applyFont="1"/>
    <xf numFmtId="0" fontId="69" fillId="0" borderId="0" xfId="0" applyFont="1"/>
    <xf numFmtId="4" fontId="16" fillId="0" borderId="0" xfId="0" applyNumberFormat="1" applyFont="1" applyAlignment="1">
      <alignment horizontal="right"/>
    </xf>
    <xf numFmtId="3" fontId="29" fillId="0" borderId="5" xfId="0" applyNumberFormat="1" applyFont="1" applyBorder="1" applyAlignment="1">
      <alignment horizontal="right"/>
    </xf>
    <xf numFmtId="4" fontId="29" fillId="0" borderId="7" xfId="0" applyNumberFormat="1" applyFont="1" applyBorder="1" applyAlignment="1">
      <alignment horizontal="center"/>
    </xf>
    <xf numFmtId="4" fontId="16" fillId="10" borderId="78" xfId="0" applyNumberFormat="1" applyFont="1" applyFill="1" applyBorder="1"/>
    <xf numFmtId="4" fontId="16" fillId="10" borderId="27" xfId="0" applyNumberFormat="1" applyFont="1" applyFill="1" applyBorder="1"/>
    <xf numFmtId="3" fontId="16" fillId="0" borderId="25" xfId="0" applyNumberFormat="1" applyFont="1" applyBorder="1" applyAlignment="1">
      <alignment horizontal="right" vertical="center"/>
    </xf>
    <xf numFmtId="4" fontId="16" fillId="10" borderId="79" xfId="0" applyNumberFormat="1" applyFont="1" applyFill="1" applyBorder="1"/>
    <xf numFmtId="3" fontId="29" fillId="0" borderId="23" xfId="0" applyNumberFormat="1" applyFont="1" applyBorder="1" applyAlignment="1">
      <alignment horizontal="right" vertical="center"/>
    </xf>
    <xf numFmtId="3" fontId="29" fillId="0" borderId="28" xfId="0" applyNumberFormat="1" applyFont="1" applyBorder="1" applyAlignment="1">
      <alignment horizontal="right" vertical="center"/>
    </xf>
    <xf numFmtId="4" fontId="29" fillId="10" borderId="27" xfId="0" applyNumberFormat="1" applyFont="1" applyFill="1" applyBorder="1"/>
    <xf numFmtId="0" fontId="16" fillId="0" borderId="22" xfId="0" applyFont="1" applyBorder="1"/>
    <xf numFmtId="0" fontId="29" fillId="0" borderId="60" xfId="0" applyFont="1" applyBorder="1"/>
    <xf numFmtId="3" fontId="29" fillId="0" borderId="18" xfId="0" applyNumberFormat="1" applyFont="1" applyBorder="1" applyAlignment="1">
      <alignment horizontal="right" vertical="center"/>
    </xf>
    <xf numFmtId="4" fontId="29" fillId="10" borderId="77" xfId="0" applyNumberFormat="1" applyFont="1" applyFill="1" applyBorder="1"/>
    <xf numFmtId="0" fontId="16" fillId="0" borderId="16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0" borderId="71" xfId="0" applyFont="1" applyBorder="1" applyAlignment="1">
      <alignment horizontal="center"/>
    </xf>
    <xf numFmtId="3" fontId="16" fillId="0" borderId="66" xfId="0" applyNumberFormat="1" applyFont="1" applyBorder="1" applyAlignment="1">
      <alignment horizontal="center"/>
    </xf>
    <xf numFmtId="4" fontId="16" fillId="0" borderId="72" xfId="0" applyNumberFormat="1" applyFont="1" applyBorder="1" applyAlignment="1">
      <alignment horizontal="center" vertical="center"/>
    </xf>
    <xf numFmtId="0" fontId="16" fillId="0" borderId="59" xfId="0" applyFont="1" applyBorder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42" xfId="0" applyFont="1" applyBorder="1" applyAlignment="1">
      <alignment horizontal="center"/>
    </xf>
    <xf numFmtId="3" fontId="16" fillId="0" borderId="43" xfId="0" applyNumberFormat="1" applyFont="1" applyBorder="1" applyAlignment="1">
      <alignment horizontal="center"/>
    </xf>
    <xf numFmtId="4" fontId="16" fillId="0" borderId="74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/>
    </xf>
    <xf numFmtId="3" fontId="16" fillId="0" borderId="67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wrapText="1"/>
    </xf>
    <xf numFmtId="3" fontId="16" fillId="0" borderId="0" xfId="0" applyNumberFormat="1" applyFont="1" applyAlignment="1">
      <alignment horizontal="center" wrapText="1"/>
    </xf>
    <xf numFmtId="0" fontId="16" fillId="0" borderId="13" xfId="0" applyFont="1" applyBorder="1" applyAlignment="1">
      <alignment wrapText="1"/>
    </xf>
    <xf numFmtId="0" fontId="16" fillId="7" borderId="16" xfId="0" applyFont="1" applyFill="1" applyBorder="1" applyAlignment="1" applyProtection="1">
      <alignment horizontal="right" wrapText="1"/>
      <protection locked="0"/>
    </xf>
    <xf numFmtId="0" fontId="16" fillId="0" borderId="22" xfId="0" applyFont="1" applyBorder="1" applyAlignment="1">
      <alignment wrapText="1"/>
    </xf>
    <xf numFmtId="0" fontId="16" fillId="7" borderId="24" xfId="0" applyFont="1" applyFill="1" applyBorder="1" applyAlignment="1" applyProtection="1">
      <alignment horizontal="right" wrapText="1"/>
      <protection locked="0"/>
    </xf>
    <xf numFmtId="0" fontId="16" fillId="0" borderId="22" xfId="0" applyFont="1" applyBorder="1" applyAlignment="1" applyProtection="1">
      <alignment wrapText="1"/>
      <protection locked="0"/>
    </xf>
    <xf numFmtId="0" fontId="29" fillId="0" borderId="17" xfId="0" applyFont="1" applyBorder="1"/>
    <xf numFmtId="0" fontId="29" fillId="10" borderId="20" xfId="0" applyFont="1" applyFill="1" applyBorder="1" applyAlignment="1">
      <alignment horizontal="right" wrapText="1"/>
    </xf>
    <xf numFmtId="0" fontId="16" fillId="7" borderId="75" xfId="0" applyFont="1" applyFill="1" applyBorder="1" applyAlignment="1" applyProtection="1">
      <alignment horizontal="right" vertical="top" wrapText="1"/>
      <protection locked="0"/>
    </xf>
    <xf numFmtId="0" fontId="16" fillId="0" borderId="32" xfId="0" applyFont="1" applyBorder="1" applyAlignment="1">
      <alignment wrapText="1"/>
    </xf>
    <xf numFmtId="0" fontId="16" fillId="7" borderId="78" xfId="0" applyFont="1" applyFill="1" applyBorder="1" applyAlignment="1" applyProtection="1">
      <alignment horizontal="right" vertical="top" wrapText="1"/>
      <protection locked="0"/>
    </xf>
    <xf numFmtId="0" fontId="16" fillId="0" borderId="32" xfId="0" applyFont="1" applyBorder="1" applyAlignment="1" applyProtection="1">
      <alignment wrapText="1"/>
      <protection locked="0"/>
    </xf>
    <xf numFmtId="0" fontId="29" fillId="0" borderId="47" xfId="0" applyFont="1" applyBorder="1"/>
    <xf numFmtId="0" fontId="29" fillId="10" borderId="80" xfId="0" applyFont="1" applyFill="1" applyBorder="1" applyAlignment="1">
      <alignment horizontal="right" vertical="top" wrapText="1"/>
    </xf>
    <xf numFmtId="0" fontId="16" fillId="10" borderId="48" xfId="0" applyFont="1" applyFill="1" applyBorder="1" applyAlignment="1" applyProtection="1">
      <alignment horizontal="right" vertical="top" wrapText="1"/>
      <protection locked="0"/>
    </xf>
    <xf numFmtId="0" fontId="29" fillId="0" borderId="25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/>
    <xf numFmtId="0" fontId="16" fillId="7" borderId="23" xfId="0" applyFont="1" applyFill="1" applyBorder="1" applyAlignment="1" applyProtection="1">
      <alignment horizontal="right"/>
      <protection locked="0"/>
    </xf>
    <xf numFmtId="3" fontId="16" fillId="7" borderId="23" xfId="0" applyNumberFormat="1" applyFont="1" applyFill="1" applyBorder="1" applyAlignment="1" applyProtection="1">
      <alignment horizontal="right"/>
      <protection locked="0"/>
    </xf>
    <xf numFmtId="3" fontId="16" fillId="7" borderId="26" xfId="0" applyNumberFormat="1" applyFont="1" applyFill="1" applyBorder="1" applyAlignment="1" applyProtection="1">
      <alignment horizontal="right"/>
      <protection locked="0"/>
    </xf>
    <xf numFmtId="4" fontId="16" fillId="10" borderId="23" xfId="0" applyNumberFormat="1" applyFont="1" applyFill="1" applyBorder="1" applyAlignment="1">
      <alignment horizontal="right"/>
    </xf>
    <xf numFmtId="4" fontId="16" fillId="10" borderId="24" xfId="0" applyNumberFormat="1" applyFont="1" applyFill="1" applyBorder="1" applyAlignment="1">
      <alignment horizontal="right"/>
    </xf>
    <xf numFmtId="3" fontId="29" fillId="10" borderId="61" xfId="0" applyNumberFormat="1" applyFont="1" applyFill="1" applyBorder="1" applyAlignment="1">
      <alignment horizontal="right"/>
    </xf>
    <xf numFmtId="4" fontId="29" fillId="10" borderId="18" xfId="0" applyNumberFormat="1" applyFont="1" applyFill="1" applyBorder="1" applyAlignment="1">
      <alignment horizontal="right"/>
    </xf>
    <xf numFmtId="4" fontId="29" fillId="10" borderId="20" xfId="0" applyNumberFormat="1" applyFont="1" applyFill="1" applyBorder="1" applyAlignment="1">
      <alignment horizontal="right"/>
    </xf>
    <xf numFmtId="0" fontId="22" fillId="0" borderId="0" xfId="46" applyAlignment="1" applyProtection="1">
      <alignment horizontal="center"/>
      <protection locked="0" hidden="1"/>
    </xf>
    <xf numFmtId="0" fontId="22" fillId="0" borderId="0" xfId="46" applyProtection="1">
      <protection locked="0" hidden="1"/>
    </xf>
    <xf numFmtId="168" fontId="22" fillId="0" borderId="0" xfId="46" applyNumberFormat="1" applyProtection="1">
      <protection locked="0" hidden="1"/>
    </xf>
    <xf numFmtId="0" fontId="51" fillId="0" borderId="0" xfId="0" applyFont="1"/>
    <xf numFmtId="0" fontId="70" fillId="0" borderId="0" xfId="0" applyFont="1"/>
    <xf numFmtId="0" fontId="71" fillId="0" borderId="0" xfId="0" applyFont="1"/>
    <xf numFmtId="0" fontId="72" fillId="0" borderId="0" xfId="46" applyFont="1" applyProtection="1">
      <protection locked="0" hidden="1"/>
    </xf>
    <xf numFmtId="0" fontId="17" fillId="0" borderId="0" xfId="43" applyFont="1"/>
    <xf numFmtId="0" fontId="17" fillId="0" borderId="0" xfId="45" applyFont="1" applyProtection="1">
      <protection hidden="1"/>
    </xf>
    <xf numFmtId="0" fontId="17" fillId="0" borderId="0" xfId="45" applyFont="1" applyAlignment="1" applyProtection="1">
      <alignment horizontal="center"/>
      <protection hidden="1"/>
    </xf>
    <xf numFmtId="0" fontId="54" fillId="0" borderId="0" xfId="43" applyFont="1"/>
    <xf numFmtId="0" fontId="73" fillId="0" borderId="0" xfId="43" applyFont="1"/>
    <xf numFmtId="0" fontId="57" fillId="0" borderId="0" xfId="45" applyFont="1" applyProtection="1">
      <protection hidden="1"/>
    </xf>
    <xf numFmtId="0" fontId="73" fillId="0" borderId="0" xfId="43" applyFont="1" applyAlignment="1">
      <alignment horizontal="right"/>
    </xf>
    <xf numFmtId="0" fontId="51" fillId="0" borderId="0" xfId="43" applyFont="1"/>
    <xf numFmtId="0" fontId="54" fillId="0" borderId="0" xfId="43" applyFont="1" applyAlignment="1">
      <alignment horizontal="right"/>
    </xf>
    <xf numFmtId="0" fontId="74" fillId="0" borderId="53" xfId="45" applyFont="1" applyBorder="1" applyAlignment="1" applyProtection="1">
      <alignment horizontal="center" wrapText="1"/>
      <protection hidden="1"/>
    </xf>
    <xf numFmtId="0" fontId="73" fillId="0" borderId="53" xfId="45" applyFont="1" applyBorder="1" applyAlignment="1" applyProtection="1">
      <alignment horizontal="left" vertical="top"/>
      <protection hidden="1"/>
    </xf>
    <xf numFmtId="0" fontId="73" fillId="0" borderId="68" xfId="45" applyFont="1" applyBorder="1" applyAlignment="1" applyProtection="1">
      <alignment horizontal="left" vertical="top" wrapText="1"/>
      <protection hidden="1"/>
    </xf>
    <xf numFmtId="0" fontId="74" fillId="0" borderId="68" xfId="45" applyFont="1" applyBorder="1" applyAlignment="1" applyProtection="1">
      <alignment horizontal="left" vertical="top" wrapText="1"/>
      <protection hidden="1"/>
    </xf>
    <xf numFmtId="0" fontId="75" fillId="0" borderId="5" xfId="45" applyFont="1" applyBorder="1" applyAlignment="1" applyProtection="1">
      <alignment horizontal="center"/>
      <protection hidden="1"/>
    </xf>
    <xf numFmtId="169" fontId="75" fillId="0" borderId="5" xfId="45" applyNumberFormat="1" applyFont="1" applyBorder="1" applyAlignment="1" applyProtection="1">
      <alignment horizontal="right"/>
      <protection hidden="1"/>
    </xf>
    <xf numFmtId="0" fontId="74" fillId="0" borderId="68" xfId="45" applyFont="1" applyBorder="1" applyAlignment="1" applyProtection="1">
      <alignment horizontal="left"/>
      <protection hidden="1"/>
    </xf>
    <xf numFmtId="4" fontId="74" fillId="0" borderId="48" xfId="45" applyNumberFormat="1" applyFont="1" applyBorder="1" applyProtection="1">
      <protection hidden="1"/>
    </xf>
    <xf numFmtId="0" fontId="74" fillId="0" borderId="53" xfId="45" applyFont="1" applyBorder="1" applyAlignment="1" applyProtection="1">
      <alignment horizontal="left"/>
      <protection hidden="1"/>
    </xf>
    <xf numFmtId="0" fontId="22" fillId="0" borderId="68" xfId="45" applyBorder="1" applyProtection="1">
      <protection hidden="1"/>
    </xf>
    <xf numFmtId="0" fontId="22" fillId="0" borderId="48" xfId="45" applyBorder="1" applyProtection="1">
      <protection hidden="1"/>
    </xf>
    <xf numFmtId="0" fontId="74" fillId="0" borderId="0" xfId="45" applyFont="1" applyAlignment="1" applyProtection="1">
      <alignment horizontal="center" wrapText="1"/>
      <protection hidden="1"/>
    </xf>
    <xf numFmtId="0" fontId="76" fillId="0" borderId="0" xfId="45" applyFont="1" applyAlignment="1" applyProtection="1">
      <alignment horizontal="left" vertical="top"/>
      <protection hidden="1"/>
    </xf>
    <xf numFmtId="0" fontId="74" fillId="0" borderId="0" xfId="45" applyFont="1" applyAlignment="1" applyProtection="1">
      <alignment horizontal="left" vertical="top" wrapText="1"/>
      <protection hidden="1"/>
    </xf>
    <xf numFmtId="0" fontId="77" fillId="0" borderId="0" xfId="45" applyFont="1" applyAlignment="1" applyProtection="1">
      <alignment horizontal="center"/>
      <protection hidden="1"/>
    </xf>
    <xf numFmtId="169" fontId="74" fillId="0" borderId="0" xfId="45" applyNumberFormat="1" applyFont="1" applyAlignment="1" applyProtection="1">
      <alignment horizontal="right"/>
      <protection hidden="1"/>
    </xf>
    <xf numFmtId="0" fontId="74" fillId="0" borderId="0" xfId="45" applyFont="1" applyAlignment="1" applyProtection="1">
      <alignment horizontal="left"/>
      <protection hidden="1"/>
    </xf>
    <xf numFmtId="4" fontId="74" fillId="0" borderId="0" xfId="45" applyNumberFormat="1" applyFont="1" applyProtection="1">
      <protection hidden="1"/>
    </xf>
    <xf numFmtId="0" fontId="22" fillId="0" borderId="0" xfId="45" applyProtection="1">
      <protection hidden="1"/>
    </xf>
    <xf numFmtId="0" fontId="22" fillId="0" borderId="0" xfId="45" applyAlignment="1" applyProtection="1">
      <alignment horizontal="center"/>
      <protection locked="0"/>
    </xf>
    <xf numFmtId="0" fontId="22" fillId="0" borderId="0" xfId="45" applyProtection="1">
      <protection locked="0"/>
    </xf>
    <xf numFmtId="4" fontId="74" fillId="0" borderId="0" xfId="45" applyNumberFormat="1" applyFont="1" applyAlignment="1" applyProtection="1">
      <alignment horizontal="center"/>
      <protection locked="0"/>
    </xf>
    <xf numFmtId="168" fontId="74" fillId="0" borderId="0" xfId="45" applyNumberFormat="1" applyFont="1" applyAlignment="1" applyProtection="1">
      <alignment horizontal="center"/>
      <protection locked="0"/>
    </xf>
    <xf numFmtId="0" fontId="74" fillId="0" borderId="0" xfId="45" applyFont="1" applyAlignment="1" applyProtection="1">
      <alignment horizontal="center"/>
      <protection locked="0"/>
    </xf>
    <xf numFmtId="0" fontId="17" fillId="0" borderId="0" xfId="45" applyFont="1" applyProtection="1">
      <protection locked="0"/>
    </xf>
    <xf numFmtId="0" fontId="73" fillId="0" borderId="0" xfId="45" applyFont="1" applyProtection="1">
      <protection locked="0"/>
    </xf>
    <xf numFmtId="0" fontId="54" fillId="0" borderId="0" xfId="45" applyFont="1" applyProtection="1">
      <protection locked="0"/>
    </xf>
    <xf numFmtId="168" fontId="22" fillId="7" borderId="23" xfId="45" applyNumberFormat="1" applyFill="1" applyBorder="1" applyAlignment="1" applyProtection="1">
      <alignment horizontal="right"/>
      <protection locked="0"/>
    </xf>
    <xf numFmtId="0" fontId="17" fillId="0" borderId="0" xfId="43" applyFont="1" applyAlignment="1" applyProtection="1">
      <alignment horizontal="right"/>
      <protection locked="0"/>
    </xf>
    <xf numFmtId="0" fontId="73" fillId="0" borderId="0" xfId="43" applyFont="1" applyAlignment="1" applyProtection="1">
      <alignment horizontal="center"/>
      <protection locked="0"/>
    </xf>
    <xf numFmtId="4" fontId="73" fillId="0" borderId="0" xfId="43" applyNumberFormat="1" applyFont="1" applyAlignment="1" applyProtection="1">
      <alignment horizontal="center"/>
      <protection locked="0"/>
    </xf>
    <xf numFmtId="0" fontId="54" fillId="0" borderId="0" xfId="43" applyFont="1" applyAlignment="1" applyProtection="1">
      <alignment horizontal="center"/>
      <protection locked="0"/>
    </xf>
    <xf numFmtId="0" fontId="54" fillId="11" borderId="0" xfId="0" applyFont="1" applyFill="1" applyAlignment="1" applyProtection="1">
      <alignment horizontal="right"/>
      <protection locked="0"/>
    </xf>
    <xf numFmtId="4" fontId="74" fillId="0" borderId="23" xfId="45" applyNumberFormat="1" applyFont="1" applyBorder="1" applyAlignment="1" applyProtection="1">
      <alignment horizontal="center" vertical="center" wrapText="1"/>
      <protection locked="0"/>
    </xf>
    <xf numFmtId="168" fontId="74" fillId="0" borderId="23" xfId="45" applyNumberFormat="1" applyFont="1" applyBorder="1" applyAlignment="1" applyProtection="1">
      <alignment horizontal="center" vertical="center" wrapText="1"/>
      <protection locked="0"/>
    </xf>
    <xf numFmtId="0" fontId="74" fillId="0" borderId="23" xfId="45" applyFont="1" applyBorder="1" applyAlignment="1" applyProtection="1">
      <alignment horizontal="center" vertical="center" wrapText="1"/>
      <protection locked="0"/>
    </xf>
    <xf numFmtId="0" fontId="74" fillId="0" borderId="24" xfId="45" applyFont="1" applyBorder="1" applyAlignment="1" applyProtection="1">
      <alignment horizontal="center" vertical="center" wrapText="1"/>
      <protection locked="0"/>
    </xf>
    <xf numFmtId="0" fontId="22" fillId="7" borderId="22" xfId="45" applyFill="1" applyBorder="1" applyAlignment="1" applyProtection="1">
      <alignment horizontal="center"/>
      <protection locked="0"/>
    </xf>
    <xf numFmtId="0" fontId="22" fillId="7" borderId="23" xfId="45" applyFill="1" applyBorder="1" applyAlignment="1" applyProtection="1">
      <alignment horizontal="left" vertical="top" wrapText="1"/>
      <protection locked="0"/>
    </xf>
    <xf numFmtId="169" fontId="22" fillId="7" borderId="23" xfId="45" applyNumberFormat="1" applyFill="1" applyBorder="1" applyAlignment="1" applyProtection="1">
      <alignment horizontal="center"/>
      <protection locked="0"/>
    </xf>
    <xf numFmtId="169" fontId="22" fillId="7" borderId="23" xfId="45" applyNumberFormat="1" applyFill="1" applyBorder="1" applyAlignment="1" applyProtection="1">
      <alignment horizontal="right"/>
      <protection locked="0"/>
    </xf>
    <xf numFmtId="168" fontId="22" fillId="0" borderId="23" xfId="45" applyNumberFormat="1" applyBorder="1" applyAlignment="1" applyProtection="1">
      <alignment horizontal="right"/>
      <protection locked="0"/>
    </xf>
    <xf numFmtId="168" fontId="22" fillId="11" borderId="23" xfId="45" applyNumberFormat="1" applyFill="1" applyBorder="1" applyAlignment="1" applyProtection="1">
      <alignment horizontal="right"/>
      <protection locked="0"/>
    </xf>
    <xf numFmtId="169" fontId="22" fillId="0" borderId="23" xfId="45" applyNumberFormat="1" applyBorder="1" applyAlignment="1" applyProtection="1">
      <alignment horizontal="right"/>
      <protection locked="0"/>
    </xf>
    <xf numFmtId="169" fontId="22" fillId="0" borderId="24" xfId="45" applyNumberFormat="1" applyBorder="1" applyAlignment="1" applyProtection="1">
      <alignment horizontal="right"/>
      <protection locked="0"/>
    </xf>
    <xf numFmtId="0" fontId="78" fillId="0" borderId="17" xfId="45" applyFont="1" applyBorder="1" applyAlignment="1" applyProtection="1">
      <alignment horizontal="center"/>
      <protection locked="0"/>
    </xf>
    <xf numFmtId="0" fontId="78" fillId="0" borderId="18" xfId="45" applyFont="1" applyBorder="1" applyAlignment="1" applyProtection="1">
      <alignment horizontal="left" vertical="top" wrapText="1"/>
      <protection locked="0"/>
    </xf>
    <xf numFmtId="168" fontId="78" fillId="12" borderId="18" xfId="45" applyNumberFormat="1" applyFont="1" applyFill="1" applyBorder="1" applyAlignment="1" applyProtection="1">
      <alignment horizontal="right"/>
      <protection locked="0"/>
    </xf>
    <xf numFmtId="169" fontId="78" fillId="0" borderId="18" xfId="45" applyNumberFormat="1" applyFont="1" applyBorder="1" applyAlignment="1" applyProtection="1">
      <alignment horizontal="right"/>
      <protection locked="0"/>
    </xf>
    <xf numFmtId="169" fontId="78" fillId="12" borderId="18" xfId="45" applyNumberFormat="1" applyFont="1" applyFill="1" applyBorder="1" applyAlignment="1" applyProtection="1">
      <alignment horizontal="right"/>
      <protection locked="0"/>
    </xf>
    <xf numFmtId="169" fontId="78" fillId="0" borderId="20" xfId="45" applyNumberFormat="1" applyFont="1" applyBorder="1" applyAlignment="1" applyProtection="1">
      <alignment horizontal="right"/>
      <protection locked="0"/>
    </xf>
    <xf numFmtId="0" fontId="78" fillId="0" borderId="0" xfId="45" applyFont="1" applyAlignment="1" applyProtection="1">
      <alignment horizontal="center"/>
      <protection locked="0"/>
    </xf>
    <xf numFmtId="0" fontId="78" fillId="0" borderId="0" xfId="45" applyFont="1" applyAlignment="1" applyProtection="1">
      <alignment horizontal="left" vertical="top" wrapText="1"/>
      <protection locked="0"/>
    </xf>
    <xf numFmtId="169" fontId="78" fillId="0" borderId="0" xfId="45" applyNumberFormat="1" applyFont="1" applyAlignment="1" applyProtection="1">
      <alignment horizontal="right"/>
      <protection locked="0"/>
    </xf>
    <xf numFmtId="0" fontId="76" fillId="11" borderId="0" xfId="43" applyFont="1" applyFill="1" applyProtection="1">
      <protection locked="0"/>
    </xf>
    <xf numFmtId="0" fontId="17" fillId="11" borderId="0" xfId="43" applyFont="1" applyFill="1" applyAlignment="1" applyProtection="1">
      <alignment horizontal="right"/>
      <protection locked="0"/>
    </xf>
    <xf numFmtId="0" fontId="76" fillId="0" borderId="0" xfId="43" applyFont="1" applyProtection="1">
      <protection locked="0"/>
    </xf>
    <xf numFmtId="0" fontId="17" fillId="0" borderId="0" xfId="43" applyFont="1" applyAlignment="1" applyProtection="1">
      <alignment horizontal="center"/>
      <protection locked="0"/>
    </xf>
    <xf numFmtId="0" fontId="54" fillId="0" borderId="0" xfId="43" applyFont="1" applyAlignment="1" applyProtection="1">
      <alignment horizontal="left"/>
      <protection locked="0"/>
    </xf>
    <xf numFmtId="169" fontId="74" fillId="0" borderId="23" xfId="45" applyNumberFormat="1" applyFont="1" applyBorder="1" applyAlignment="1" applyProtection="1">
      <alignment horizontal="center" wrapText="1"/>
      <protection locked="0"/>
    </xf>
    <xf numFmtId="169" fontId="74" fillId="0" borderId="23" xfId="45" applyNumberFormat="1" applyFont="1" applyBorder="1" applyAlignment="1" applyProtection="1">
      <alignment horizontal="center" vertical="top" wrapText="1"/>
      <protection locked="0"/>
    </xf>
    <xf numFmtId="169" fontId="74" fillId="0" borderId="23" xfId="45" applyNumberFormat="1" applyFont="1" applyBorder="1" applyAlignment="1" applyProtection="1">
      <alignment horizontal="center" vertical="center" wrapText="1"/>
      <protection locked="0"/>
    </xf>
    <xf numFmtId="169" fontId="74" fillId="0" borderId="24" xfId="45" applyNumberFormat="1" applyFont="1" applyBorder="1" applyAlignment="1" applyProtection="1">
      <alignment horizontal="center" vertical="center" wrapText="1"/>
      <protection locked="0"/>
    </xf>
    <xf numFmtId="0" fontId="74" fillId="0" borderId="17" xfId="45" applyFont="1" applyBorder="1" applyAlignment="1" applyProtection="1">
      <alignment horizontal="center"/>
      <protection locked="0"/>
    </xf>
    <xf numFmtId="0" fontId="74" fillId="0" borderId="18" xfId="45" applyFont="1" applyBorder="1" applyAlignment="1" applyProtection="1">
      <alignment horizontal="left" vertical="top" wrapText="1"/>
      <protection locked="0"/>
    </xf>
    <xf numFmtId="0" fontId="16" fillId="0" borderId="54" xfId="0" applyFont="1" applyBorder="1"/>
    <xf numFmtId="0" fontId="16" fillId="0" borderId="58" xfId="0" applyFont="1" applyBorder="1"/>
    <xf numFmtId="0" fontId="16" fillId="0" borderId="36" xfId="0" applyFont="1" applyBorder="1"/>
    <xf numFmtId="0" fontId="29" fillId="0" borderId="28" xfId="0" applyFont="1" applyBorder="1" applyAlignment="1">
      <alignment horizontal="center"/>
    </xf>
    <xf numFmtId="2" fontId="29" fillId="0" borderId="28" xfId="0" applyNumberFormat="1" applyFont="1" applyBorder="1" applyAlignment="1">
      <alignment horizontal="center"/>
    </xf>
    <xf numFmtId="2" fontId="29" fillId="0" borderId="33" xfId="0" applyNumberFormat="1" applyFont="1" applyBorder="1" applyAlignment="1">
      <alignment horizontal="center"/>
    </xf>
    <xf numFmtId="3" fontId="38" fillId="0" borderId="61" xfId="0" applyNumberFormat="1" applyFont="1" applyBorder="1" applyAlignment="1">
      <alignment horizontal="center"/>
    </xf>
    <xf numFmtId="0" fontId="26" fillId="0" borderId="13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top" wrapText="1"/>
    </xf>
    <xf numFmtId="0" fontId="24" fillId="0" borderId="22" xfId="0" applyFont="1" applyBorder="1" applyAlignment="1">
      <alignment vertical="top" wrapText="1"/>
    </xf>
    <xf numFmtId="0" fontId="24" fillId="7" borderId="23" xfId="0" applyFont="1" applyFill="1" applyBorder="1" applyAlignment="1" applyProtection="1">
      <alignment vertical="top" wrapText="1"/>
      <protection locked="0"/>
    </xf>
    <xf numFmtId="2" fontId="24" fillId="10" borderId="24" xfId="0" applyNumberFormat="1" applyFont="1" applyFill="1" applyBorder="1" applyAlignment="1">
      <alignment horizontal="center" vertical="top" wrapText="1"/>
    </xf>
    <xf numFmtId="0" fontId="26" fillId="0" borderId="17" xfId="0" applyFont="1" applyBorder="1"/>
    <xf numFmtId="0" fontId="26" fillId="10" borderId="18" xfId="0" applyFont="1" applyFill="1" applyBorder="1"/>
    <xf numFmtId="2" fontId="26" fillId="10" borderId="20" xfId="0" applyNumberFormat="1" applyFont="1" applyFill="1" applyBorder="1" applyAlignment="1">
      <alignment horizontal="center" vertical="top" wrapText="1"/>
    </xf>
    <xf numFmtId="0" fontId="79" fillId="0" borderId="0" xfId="0" applyFont="1"/>
    <xf numFmtId="0" fontId="80" fillId="0" borderId="0" xfId="0" applyFont="1" applyAlignment="1">
      <alignment horizontal="right"/>
    </xf>
    <xf numFmtId="0" fontId="26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32" xfId="0" applyFont="1" applyBorder="1"/>
    <xf numFmtId="3" fontId="24" fillId="7" borderId="28" xfId="0" applyNumberFormat="1" applyFont="1" applyFill="1" applyBorder="1" applyAlignment="1">
      <alignment horizontal="right"/>
    </xf>
    <xf numFmtId="2" fontId="24" fillId="10" borderId="28" xfId="0" applyNumberFormat="1" applyFont="1" applyFill="1" applyBorder="1" applyAlignment="1">
      <alignment horizontal="center"/>
    </xf>
    <xf numFmtId="2" fontId="24" fillId="10" borderId="33" xfId="0" applyNumberFormat="1" applyFont="1" applyFill="1" applyBorder="1" applyAlignment="1">
      <alignment horizontal="center"/>
    </xf>
    <xf numFmtId="0" fontId="24" fillId="0" borderId="32" xfId="0" applyFont="1" applyBorder="1"/>
    <xf numFmtId="0" fontId="26" fillId="0" borderId="4" xfId="0" applyFont="1" applyBorder="1"/>
    <xf numFmtId="0" fontId="26" fillId="0" borderId="68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0" fontId="24" fillId="7" borderId="10" xfId="0" applyFont="1" applyFill="1" applyBorder="1" applyProtection="1">
      <protection locked="0"/>
    </xf>
    <xf numFmtId="0" fontId="24" fillId="7" borderId="28" xfId="0" applyFont="1" applyFill="1" applyBorder="1" applyProtection="1">
      <protection locked="0"/>
    </xf>
    <xf numFmtId="3" fontId="24" fillId="10" borderId="33" xfId="0" applyNumberFormat="1" applyFont="1" applyFill="1" applyBorder="1"/>
    <xf numFmtId="0" fontId="16" fillId="0" borderId="22" xfId="0" applyFont="1" applyBorder="1" applyAlignment="1">
      <alignment horizontal="left"/>
    </xf>
    <xf numFmtId="0" fontId="24" fillId="7" borderId="34" xfId="0" applyFont="1" applyFill="1" applyBorder="1" applyProtection="1">
      <protection locked="0"/>
    </xf>
    <xf numFmtId="0" fontId="24" fillId="7" borderId="23" xfId="0" applyFont="1" applyFill="1" applyBorder="1" applyProtection="1">
      <protection locked="0"/>
    </xf>
    <xf numFmtId="0" fontId="24" fillId="7" borderId="26" xfId="0" applyFont="1" applyFill="1" applyBorder="1" applyProtection="1">
      <protection locked="0"/>
    </xf>
    <xf numFmtId="3" fontId="24" fillId="10" borderId="24" xfId="0" applyNumberFormat="1" applyFont="1" applyFill="1" applyBorder="1"/>
    <xf numFmtId="0" fontId="16" fillId="0" borderId="37" xfId="0" applyFont="1" applyBorder="1" applyAlignment="1">
      <alignment horizontal="left"/>
    </xf>
    <xf numFmtId="0" fontId="24" fillId="7" borderId="0" xfId="0" applyFont="1" applyFill="1" applyProtection="1">
      <protection locked="0"/>
    </xf>
    <xf numFmtId="0" fontId="24" fillId="7" borderId="39" xfId="0" applyFont="1" applyFill="1" applyBorder="1" applyProtection="1">
      <protection locked="0"/>
    </xf>
    <xf numFmtId="0" fontId="24" fillId="7" borderId="43" xfId="0" applyFont="1" applyFill="1" applyBorder="1" applyProtection="1">
      <protection locked="0"/>
    </xf>
    <xf numFmtId="0" fontId="26" fillId="0" borderId="22" xfId="0" applyFont="1" applyBorder="1"/>
    <xf numFmtId="0" fontId="24" fillId="10" borderId="43" xfId="0" applyFont="1" applyFill="1" applyBorder="1"/>
    <xf numFmtId="0" fontId="24" fillId="10" borderId="23" xfId="0" applyFont="1" applyFill="1" applyBorder="1"/>
    <xf numFmtId="0" fontId="24" fillId="7" borderId="59" xfId="0" applyFont="1" applyFill="1" applyBorder="1" applyProtection="1">
      <protection locked="0"/>
    </xf>
    <xf numFmtId="0" fontId="24" fillId="7" borderId="36" xfId="0" applyFont="1" applyFill="1" applyBorder="1" applyProtection="1">
      <protection locked="0"/>
    </xf>
    <xf numFmtId="0" fontId="26" fillId="0" borderId="47" xfId="0" applyFont="1" applyBorder="1"/>
    <xf numFmtId="0" fontId="24" fillId="10" borderId="12" xfId="0" applyFont="1" applyFill="1" applyBorder="1"/>
    <xf numFmtId="0" fontId="24" fillId="10" borderId="61" xfId="0" applyFont="1" applyFill="1" applyBorder="1"/>
    <xf numFmtId="3" fontId="24" fillId="10" borderId="20" xfId="0" applyNumberFormat="1" applyFont="1" applyFill="1" applyBorder="1"/>
    <xf numFmtId="0" fontId="26" fillId="0" borderId="53" xfId="0" applyFont="1" applyBorder="1"/>
    <xf numFmtId="0" fontId="26" fillId="0" borderId="48" xfId="0" applyFont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26" fillId="0" borderId="31" xfId="0" applyFont="1" applyBorder="1"/>
    <xf numFmtId="0" fontId="26" fillId="0" borderId="60" xfId="0" applyFont="1" applyBorder="1"/>
    <xf numFmtId="0" fontId="26" fillId="0" borderId="23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9" fillId="0" borderId="23" xfId="44" applyNumberFormat="1" applyFont="1" applyBorder="1">
      <alignment horizontal="left" vertical="center"/>
    </xf>
    <xf numFmtId="3" fontId="29" fillId="10" borderId="82" xfId="44" applyNumberFormat="1" applyFont="1" applyFill="1" applyBorder="1" applyAlignment="1">
      <alignment horizontal="right" vertical="center"/>
    </xf>
    <xf numFmtId="3" fontId="29" fillId="7" borderId="3" xfId="44" applyNumberFormat="1" applyFont="1" applyFill="1" applyBorder="1" applyAlignment="1" applyProtection="1">
      <alignment horizontal="right" vertical="center"/>
      <protection locked="0"/>
    </xf>
    <xf numFmtId="0" fontId="81" fillId="7" borderId="3" xfId="0" applyFont="1" applyFill="1" applyBorder="1" applyAlignment="1" applyProtection="1">
      <alignment horizontal="right"/>
      <protection locked="0"/>
    </xf>
    <xf numFmtId="0" fontId="29" fillId="0" borderId="23" xfId="0" applyFont="1" applyBorder="1"/>
    <xf numFmtId="3" fontId="16" fillId="0" borderId="82" xfId="0" applyNumberFormat="1" applyFont="1" applyBorder="1" applyAlignment="1">
      <alignment horizontal="right"/>
    </xf>
    <xf numFmtId="3" fontId="16" fillId="7" borderId="3" xfId="0" applyNumberFormat="1" applyFont="1" applyFill="1" applyBorder="1" applyAlignment="1" applyProtection="1">
      <alignment horizontal="right"/>
      <protection locked="0"/>
    </xf>
    <xf numFmtId="0" fontId="16" fillId="0" borderId="23" xfId="0" applyFont="1" applyBorder="1"/>
    <xf numFmtId="3" fontId="16" fillId="7" borderId="83" xfId="0" applyNumberFormat="1" applyFont="1" applyFill="1" applyBorder="1" applyAlignment="1" applyProtection="1">
      <alignment horizontal="right"/>
      <protection locked="0"/>
    </xf>
    <xf numFmtId="3" fontId="29" fillId="10" borderId="82" xfId="0" applyNumberFormat="1" applyFont="1" applyFill="1" applyBorder="1" applyAlignment="1">
      <alignment horizontal="right"/>
    </xf>
    <xf numFmtId="3" fontId="16" fillId="10" borderId="3" xfId="0" applyNumberFormat="1" applyFont="1" applyFill="1" applyBorder="1" applyAlignment="1">
      <alignment horizontal="right"/>
    </xf>
    <xf numFmtId="3" fontId="16" fillId="10" borderId="84" xfId="0" applyNumberFormat="1" applyFont="1" applyFill="1" applyBorder="1" applyAlignment="1">
      <alignment horizontal="right"/>
    </xf>
    <xf numFmtId="3" fontId="16" fillId="10" borderId="23" xfId="0" applyNumberFormat="1" applyFont="1" applyFill="1" applyBorder="1" applyAlignment="1">
      <alignment horizontal="right"/>
    </xf>
    <xf numFmtId="0" fontId="16" fillId="0" borderId="25" xfId="0" applyFont="1" applyBorder="1"/>
    <xf numFmtId="3" fontId="16" fillId="0" borderId="44" xfId="0" applyNumberFormat="1" applyFont="1" applyBorder="1" applyAlignment="1">
      <alignment horizontal="right"/>
    </xf>
    <xf numFmtId="0" fontId="29" fillId="0" borderId="28" xfId="0" applyFont="1" applyBorder="1"/>
    <xf numFmtId="3" fontId="16" fillId="7" borderId="84" xfId="0" applyNumberFormat="1" applyFont="1" applyFill="1" applyBorder="1" applyAlignment="1" applyProtection="1">
      <alignment horizontal="right"/>
      <protection locked="0"/>
    </xf>
    <xf numFmtId="3" fontId="16" fillId="7" borderId="85" xfId="0" applyNumberFormat="1" applyFont="1" applyFill="1" applyBorder="1" applyAlignment="1" applyProtection="1">
      <alignment horizontal="right"/>
      <protection locked="0"/>
    </xf>
    <xf numFmtId="0" fontId="16" fillId="0" borderId="23" xfId="0" applyFont="1" applyBorder="1" applyProtection="1">
      <protection locked="0"/>
    </xf>
    <xf numFmtId="3" fontId="29" fillId="10" borderId="3" xfId="44" applyNumberFormat="1" applyFont="1" applyFill="1" applyBorder="1" applyAlignment="1">
      <alignment horizontal="right" vertical="center"/>
    </xf>
    <xf numFmtId="0" fontId="18" fillId="0" borderId="0" xfId="0" applyFont="1"/>
    <xf numFmtId="4" fontId="18" fillId="0" borderId="0" xfId="0" applyNumberFormat="1" applyFont="1" applyAlignment="1">
      <alignment horizontal="right"/>
    </xf>
    <xf numFmtId="0" fontId="82" fillId="0" borderId="0" xfId="0" applyFont="1"/>
    <xf numFmtId="4" fontId="24" fillId="0" borderId="0" xfId="0" applyNumberFormat="1" applyFont="1" applyAlignment="1">
      <alignment horizontal="right"/>
    </xf>
    <xf numFmtId="0" fontId="24" fillId="0" borderId="23" xfId="0" applyFont="1" applyBorder="1" applyAlignment="1">
      <alignment horizontal="center" wrapText="1"/>
    </xf>
    <xf numFmtId="4" fontId="24" fillId="0" borderId="23" xfId="0" applyNumberFormat="1" applyFont="1" applyBorder="1" applyAlignment="1">
      <alignment horizontal="right" wrapText="1"/>
    </xf>
    <xf numFmtId="0" fontId="26" fillId="0" borderId="23" xfId="0" applyFont="1" applyBorder="1" applyAlignment="1">
      <alignment vertical="top" wrapText="1"/>
    </xf>
    <xf numFmtId="3" fontId="26" fillId="10" borderId="23" xfId="0" applyNumberFormat="1" applyFont="1" applyFill="1" applyBorder="1" applyAlignment="1">
      <alignment horizontal="right" vertical="top" wrapText="1"/>
    </xf>
    <xf numFmtId="4" fontId="26" fillId="10" borderId="23" xfId="0" applyNumberFormat="1" applyFont="1" applyFill="1" applyBorder="1" applyAlignment="1">
      <alignment horizontal="right" vertical="top" wrapText="1"/>
    </xf>
    <xf numFmtId="0" fontId="24" fillId="0" borderId="23" xfId="0" applyFont="1" applyBorder="1" applyAlignment="1">
      <alignment vertical="top" wrapText="1"/>
    </xf>
    <xf numFmtId="3" fontId="24" fillId="7" borderId="23" xfId="0" applyNumberFormat="1" applyFont="1" applyFill="1" applyBorder="1" applyAlignment="1">
      <alignment horizontal="right" vertical="top" wrapText="1"/>
    </xf>
    <xf numFmtId="4" fontId="24" fillId="7" borderId="23" xfId="0" applyNumberFormat="1" applyFont="1" applyFill="1" applyBorder="1" applyAlignment="1">
      <alignment horizontal="right" vertical="top" wrapText="1"/>
    </xf>
    <xf numFmtId="4" fontId="24" fillId="10" borderId="23" xfId="0" applyNumberFormat="1" applyFont="1" applyFill="1" applyBorder="1" applyAlignment="1">
      <alignment horizontal="right" vertical="top" wrapText="1"/>
    </xf>
    <xf numFmtId="0" fontId="16" fillId="0" borderId="23" xfId="0" applyFont="1" applyBorder="1" applyAlignment="1">
      <alignment vertical="top" wrapText="1"/>
    </xf>
    <xf numFmtId="3" fontId="83" fillId="0" borderId="0" xfId="0" applyNumberFormat="1" applyFont="1" applyAlignment="1">
      <alignment horizontal="right" vertical="top" wrapText="1"/>
    </xf>
    <xf numFmtId="4" fontId="83" fillId="0" borderId="0" xfId="0" applyNumberFormat="1" applyFont="1" applyAlignment="1">
      <alignment horizontal="right" vertical="top" wrapText="1"/>
    </xf>
    <xf numFmtId="0" fontId="0" fillId="0" borderId="23" xfId="0" applyBorder="1" applyAlignment="1">
      <alignment horizontal="center" wrapText="1"/>
    </xf>
    <xf numFmtId="0" fontId="26" fillId="0" borderId="23" xfId="0" applyFont="1" applyBorder="1" applyAlignment="1">
      <alignment horizontal="left" wrapText="1"/>
    </xf>
    <xf numFmtId="0" fontId="26" fillId="0" borderId="23" xfId="0" applyFont="1" applyBorder="1" applyAlignment="1">
      <alignment horizontal="center" wrapText="1"/>
    </xf>
    <xf numFmtId="3" fontId="24" fillId="0" borderId="23" xfId="0" applyNumberFormat="1" applyFont="1" applyBorder="1" applyAlignment="1">
      <alignment vertical="top" wrapText="1"/>
    </xf>
    <xf numFmtId="4" fontId="24" fillId="0" borderId="23" xfId="0" applyNumberFormat="1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3" fontId="26" fillId="10" borderId="23" xfId="0" applyNumberFormat="1" applyFont="1" applyFill="1" applyBorder="1" applyAlignment="1">
      <alignment vertical="top" wrapText="1"/>
    </xf>
    <xf numFmtId="4" fontId="26" fillId="10" borderId="23" xfId="0" applyNumberFormat="1" applyFont="1" applyFill="1" applyBorder="1" applyAlignment="1">
      <alignment vertical="top" wrapText="1"/>
    </xf>
    <xf numFmtId="0" fontId="24" fillId="0" borderId="23" xfId="0" applyFont="1" applyBorder="1"/>
    <xf numFmtId="3" fontId="24" fillId="0" borderId="23" xfId="0" applyNumberFormat="1" applyFont="1" applyBorder="1"/>
    <xf numFmtId="4" fontId="24" fillId="0" borderId="23" xfId="0" applyNumberFormat="1" applyFont="1" applyBorder="1" applyAlignment="1">
      <alignment horizontal="right"/>
    </xf>
    <xf numFmtId="0" fontId="26" fillId="0" borderId="23" xfId="0" applyFont="1" applyBorder="1"/>
    <xf numFmtId="3" fontId="26" fillId="10" borderId="23" xfId="0" applyNumberFormat="1" applyFont="1" applyFill="1" applyBorder="1"/>
    <xf numFmtId="4" fontId="26" fillId="10" borderId="23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78" fillId="0" borderId="0" xfId="0" applyFont="1"/>
    <xf numFmtId="170" fontId="32" fillId="0" borderId="0" xfId="0" applyNumberFormat="1" applyFont="1"/>
    <xf numFmtId="166" fontId="32" fillId="0" borderId="0" xfId="0" applyNumberFormat="1" applyFont="1"/>
    <xf numFmtId="166" fontId="32" fillId="0" borderId="0" xfId="0" applyNumberFormat="1" applyFont="1" applyAlignment="1">
      <alignment horizontal="left"/>
    </xf>
    <xf numFmtId="171" fontId="32" fillId="0" borderId="0" xfId="0" applyNumberFormat="1" applyFont="1"/>
    <xf numFmtId="0" fontId="32" fillId="0" borderId="0" xfId="0" applyFont="1" applyAlignment="1">
      <alignment horizontal="center"/>
    </xf>
    <xf numFmtId="0" fontId="84" fillId="0" borderId="0" xfId="0" applyFont="1" applyAlignment="1">
      <alignment horizontal="right"/>
    </xf>
    <xf numFmtId="0" fontId="32" fillId="0" borderId="0" xfId="0" applyFont="1" applyAlignment="1">
      <alignment horizontal="left" vertical="center"/>
    </xf>
    <xf numFmtId="0" fontId="85" fillId="0" borderId="0" xfId="0" applyFont="1"/>
    <xf numFmtId="0" fontId="86" fillId="0" borderId="0" xfId="0" applyFont="1"/>
    <xf numFmtId="0" fontId="87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0" fontId="26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3" fontId="0" fillId="7" borderId="0" xfId="0" applyNumberFormat="1" applyFill="1" applyAlignment="1">
      <alignment horizontal="right"/>
    </xf>
    <xf numFmtId="0" fontId="40" fillId="0" borderId="0" xfId="0" applyFont="1"/>
    <xf numFmtId="0" fontId="24" fillId="0" borderId="13" xfId="0" applyFont="1" applyBorder="1"/>
    <xf numFmtId="165" fontId="24" fillId="7" borderId="16" xfId="0" applyNumberFormat="1" applyFont="1" applyFill="1" applyBorder="1"/>
    <xf numFmtId="0" fontId="24" fillId="0" borderId="22" xfId="0" applyFont="1" applyBorder="1"/>
    <xf numFmtId="165" fontId="24" fillId="7" borderId="24" xfId="0" applyNumberFormat="1" applyFont="1" applyFill="1" applyBorder="1"/>
    <xf numFmtId="0" fontId="24" fillId="0" borderId="29" xfId="0" applyFont="1" applyBorder="1"/>
    <xf numFmtId="165" fontId="24" fillId="7" borderId="30" xfId="0" applyNumberFormat="1" applyFont="1" applyFill="1" applyBorder="1"/>
    <xf numFmtId="165" fontId="26" fillId="10" borderId="7" xfId="0" applyNumberFormat="1" applyFont="1" applyFill="1" applyBorder="1"/>
    <xf numFmtId="0" fontId="54" fillId="0" borderId="88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/>
    </xf>
    <xf numFmtId="0" fontId="17" fillId="0" borderId="90" xfId="0" applyFont="1" applyBorder="1" applyAlignment="1">
      <alignment horizontal="center"/>
    </xf>
    <xf numFmtId="0" fontId="54" fillId="0" borderId="90" xfId="0" applyFont="1" applyBorder="1" applyAlignment="1">
      <alignment horizontal="center"/>
    </xf>
    <xf numFmtId="0" fontId="89" fillId="0" borderId="0" xfId="0" applyFont="1"/>
    <xf numFmtId="0" fontId="20" fillId="0" borderId="0" xfId="0" applyFont="1"/>
    <xf numFmtId="0" fontId="54" fillId="0" borderId="0" xfId="0" applyFont="1" applyAlignment="1">
      <alignment horizontal="center"/>
    </xf>
    <xf numFmtId="0" fontId="54" fillId="0" borderId="0" xfId="0" applyFont="1"/>
    <xf numFmtId="0" fontId="32" fillId="0" borderId="42" xfId="0" applyFont="1" applyBorder="1" applyAlignment="1">
      <alignment horizontal="center"/>
    </xf>
    <xf numFmtId="0" fontId="17" fillId="0" borderId="92" xfId="0" applyFont="1" applyBorder="1"/>
    <xf numFmtId="0" fontId="32" fillId="0" borderId="90" xfId="0" applyFont="1" applyBorder="1" applyAlignment="1">
      <alignment horizontal="center"/>
    </xf>
    <xf numFmtId="0" fontId="54" fillId="0" borderId="92" xfId="0" applyFont="1" applyBorder="1"/>
    <xf numFmtId="0" fontId="42" fillId="0" borderId="93" xfId="0" applyFont="1" applyBorder="1" applyAlignment="1">
      <alignment horizontal="center" vertical="center"/>
    </xf>
    <xf numFmtId="0" fontId="42" fillId="0" borderId="94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7" fillId="0" borderId="90" xfId="0" applyNumberFormat="1" applyFont="1" applyBorder="1"/>
    <xf numFmtId="3" fontId="54" fillId="0" borderId="90" xfId="0" applyNumberFormat="1" applyFont="1" applyBorder="1"/>
    <xf numFmtId="0" fontId="32" fillId="0" borderId="95" xfId="0" applyFont="1" applyBorder="1"/>
    <xf numFmtId="0" fontId="41" fillId="0" borderId="95" xfId="0" applyFont="1" applyBorder="1"/>
    <xf numFmtId="3" fontId="54" fillId="13" borderId="90" xfId="0" applyNumberFormat="1" applyFont="1" applyFill="1" applyBorder="1"/>
    <xf numFmtId="3" fontId="17" fillId="13" borderId="90" xfId="0" applyNumberFormat="1" applyFont="1" applyFill="1" applyBorder="1"/>
    <xf numFmtId="0" fontId="17" fillId="13" borderId="0" xfId="0" applyFont="1" applyFill="1"/>
    <xf numFmtId="3" fontId="54" fillId="0" borderId="94" xfId="0" applyNumberFormat="1" applyFont="1" applyBorder="1"/>
    <xf numFmtId="0" fontId="17" fillId="13" borderId="90" xfId="0" applyFont="1" applyFill="1" applyBorder="1"/>
    <xf numFmtId="3" fontId="54" fillId="14" borderId="90" xfId="0" applyNumberFormat="1" applyFont="1" applyFill="1" applyBorder="1"/>
    <xf numFmtId="3" fontId="54" fillId="14" borderId="96" xfId="0" applyNumberFormat="1" applyFont="1" applyFill="1" applyBorder="1"/>
    <xf numFmtId="3" fontId="54" fillId="14" borderId="97" xfId="0" applyNumberFormat="1" applyFont="1" applyFill="1" applyBorder="1"/>
    <xf numFmtId="0" fontId="14" fillId="0" borderId="0" xfId="17" applyNumberFormat="1" applyFont="1" applyFill="1" applyBorder="1" applyAlignment="1" applyProtection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17" fillId="0" borderId="101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6" fillId="0" borderId="105" xfId="0" applyFont="1" applyBorder="1" applyAlignment="1">
      <alignment horizontal="left" vertical="center"/>
    </xf>
    <xf numFmtId="0" fontId="16" fillId="0" borderId="106" xfId="0" applyFont="1" applyBorder="1" applyAlignment="1">
      <alignment horizontal="left" vertical="center"/>
    </xf>
    <xf numFmtId="0" fontId="16" fillId="0" borderId="74" xfId="0" applyFont="1" applyBorder="1" applyAlignment="1">
      <alignment horizontal="left" vertical="center"/>
    </xf>
    <xf numFmtId="2" fontId="16" fillId="10" borderId="107" xfId="0" applyNumberFormat="1" applyFont="1" applyFill="1" applyBorder="1" applyAlignment="1">
      <alignment horizontal="right" vertical="center"/>
    </xf>
    <xf numFmtId="165" fontId="32" fillId="0" borderId="0" xfId="0" quotePrefix="1" applyNumberFormat="1" applyFont="1" applyAlignment="1" applyProtection="1">
      <alignment horizontal="right"/>
      <protection locked="0"/>
    </xf>
    <xf numFmtId="3" fontId="16" fillId="7" borderId="25" xfId="0" applyNumberFormat="1" applyFont="1" applyFill="1" applyBorder="1" applyAlignment="1">
      <alignment vertical="center"/>
    </xf>
    <xf numFmtId="0" fontId="54" fillId="0" borderId="108" xfId="0" applyFont="1" applyBorder="1" applyAlignment="1">
      <alignment horizontal="center" vertical="center"/>
    </xf>
    <xf numFmtId="0" fontId="54" fillId="0" borderId="89" xfId="0" applyFont="1" applyBorder="1" applyAlignment="1">
      <alignment horizontal="center" vertical="center" wrapText="1" shrinkToFit="1"/>
    </xf>
    <xf numFmtId="0" fontId="54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/>
    </xf>
    <xf numFmtId="0" fontId="17" fillId="0" borderId="111" xfId="0" applyFont="1" applyBorder="1" applyAlignment="1">
      <alignment horizontal="center"/>
    </xf>
    <xf numFmtId="0" fontId="0" fillId="0" borderId="112" xfId="0" applyBorder="1" applyAlignment="1">
      <alignment horizontal="center" vertical="center"/>
    </xf>
    <xf numFmtId="3" fontId="16" fillId="7" borderId="113" xfId="0" applyNumberFormat="1" applyFont="1" applyFill="1" applyBorder="1" applyAlignment="1">
      <alignment vertical="center"/>
    </xf>
    <xf numFmtId="0" fontId="0" fillId="0" borderId="114" xfId="0" applyBorder="1" applyAlignment="1">
      <alignment horizontal="center" vertical="center"/>
    </xf>
    <xf numFmtId="3" fontId="16" fillId="7" borderId="115" xfId="0" applyNumberFormat="1" applyFont="1" applyFill="1" applyBorder="1" applyAlignment="1">
      <alignment vertical="center"/>
    </xf>
    <xf numFmtId="0" fontId="29" fillId="0" borderId="114" xfId="0" applyFont="1" applyBorder="1" applyAlignment="1">
      <alignment horizontal="center" vertical="center"/>
    </xf>
    <xf numFmtId="3" fontId="29" fillId="10" borderId="115" xfId="0" applyNumberFormat="1" applyFont="1" applyFill="1" applyBorder="1" applyAlignment="1">
      <alignment vertical="center"/>
    </xf>
    <xf numFmtId="0" fontId="0" fillId="0" borderId="91" xfId="0" applyBorder="1" applyAlignment="1">
      <alignment horizontal="center" vertical="center"/>
    </xf>
    <xf numFmtId="3" fontId="16" fillId="7" borderId="116" xfId="0" applyNumberFormat="1" applyFont="1" applyFill="1" applyBorder="1" applyAlignment="1">
      <alignment vertical="center"/>
    </xf>
    <xf numFmtId="0" fontId="29" fillId="0" borderId="117" xfId="0" applyFont="1" applyBorder="1" applyAlignment="1">
      <alignment horizontal="center" vertical="center"/>
    </xf>
    <xf numFmtId="3" fontId="29" fillId="10" borderId="119" xfId="0" applyNumberFormat="1" applyFont="1" applyFill="1" applyBorder="1" applyAlignment="1">
      <alignment vertical="center"/>
    </xf>
    <xf numFmtId="3" fontId="29" fillId="10" borderId="120" xfId="0" applyNumberFormat="1" applyFont="1" applyFill="1" applyBorder="1" applyAlignment="1">
      <alignment vertical="center"/>
    </xf>
    <xf numFmtId="0" fontId="17" fillId="0" borderId="29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6" fillId="0" borderId="88" xfId="0" applyFont="1" applyBorder="1" applyAlignment="1">
      <alignment horizontal="center" vertical="center"/>
    </xf>
    <xf numFmtId="3" fontId="16" fillId="7" borderId="89" xfId="0" applyNumberFormat="1" applyFont="1" applyFill="1" applyBorder="1" applyAlignment="1">
      <alignment vertical="center"/>
    </xf>
    <xf numFmtId="3" fontId="16" fillId="7" borderId="109" xfId="0" applyNumberFormat="1" applyFont="1" applyFill="1" applyBorder="1" applyAlignment="1">
      <alignment vertical="center"/>
    </xf>
    <xf numFmtId="0" fontId="16" fillId="0" borderId="114" xfId="0" applyFont="1" applyBorder="1" applyAlignment="1">
      <alignment horizontal="center" vertical="center"/>
    </xf>
    <xf numFmtId="3" fontId="16" fillId="10" borderId="115" xfId="0" applyNumberFormat="1" applyFont="1" applyFill="1" applyBorder="1" applyAlignment="1">
      <alignment vertical="center"/>
    </xf>
    <xf numFmtId="0" fontId="16" fillId="0" borderId="91" xfId="0" applyFont="1" applyBorder="1" applyAlignment="1">
      <alignment horizontal="center" vertical="center"/>
    </xf>
    <xf numFmtId="3" fontId="16" fillId="10" borderId="119" xfId="0" applyNumberFormat="1" applyFont="1" applyFill="1" applyBorder="1" applyAlignment="1">
      <alignment vertical="center"/>
    </xf>
    <xf numFmtId="3" fontId="16" fillId="10" borderId="120" xfId="0" applyNumberFormat="1" applyFont="1" applyFill="1" applyBorder="1" applyAlignment="1">
      <alignment vertical="center"/>
    </xf>
    <xf numFmtId="0" fontId="28" fillId="0" borderId="0" xfId="17" applyNumberFormat="1" applyFill="1" applyBorder="1" applyAlignment="1" applyProtection="1"/>
    <xf numFmtId="0" fontId="24" fillId="0" borderId="0" xfId="0" applyFont="1" applyAlignment="1">
      <alignment horizontal="left"/>
    </xf>
    <xf numFmtId="0" fontId="24" fillId="7" borderId="0" xfId="0" applyFont="1" applyFill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16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0" fontId="54" fillId="0" borderId="1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54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8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4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98" xfId="0" applyFont="1" applyBorder="1" applyAlignment="1">
      <alignment vertical="center" wrapText="1"/>
    </xf>
    <xf numFmtId="0" fontId="17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54" fillId="0" borderId="15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54" fillId="0" borderId="61" xfId="0" applyFont="1" applyBorder="1" applyAlignment="1">
      <alignment vertical="center" wrapText="1"/>
    </xf>
    <xf numFmtId="0" fontId="26" fillId="0" borderId="0" xfId="0" applyFont="1" applyAlignment="1">
      <alignment horizontal="center"/>
    </xf>
    <xf numFmtId="49" fontId="33" fillId="0" borderId="0" xfId="0" applyNumberFormat="1" applyFont="1"/>
    <xf numFmtId="0" fontId="17" fillId="0" borderId="15" xfId="0" applyFont="1" applyBorder="1" applyAlignment="1">
      <alignment vertical="center" wrapText="1"/>
    </xf>
    <xf numFmtId="0" fontId="54" fillId="0" borderId="39" xfId="0" applyFont="1" applyBorder="1" applyAlignment="1">
      <alignment vertical="center" wrapText="1"/>
    </xf>
    <xf numFmtId="0" fontId="29" fillId="11" borderId="0" xfId="0" applyFont="1" applyFill="1"/>
    <xf numFmtId="0" fontId="16" fillId="11" borderId="0" xfId="0" applyFont="1" applyFill="1" applyAlignment="1">
      <alignment horizontal="center" wrapText="1"/>
    </xf>
    <xf numFmtId="0" fontId="17" fillId="0" borderId="1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54" fillId="0" borderId="23" xfId="0" applyFont="1" applyBorder="1" applyAlignment="1">
      <alignment horizontal="left" vertical="center"/>
    </xf>
    <xf numFmtId="0" fontId="54" fillId="0" borderId="18" xfId="0" applyFont="1" applyBorder="1" applyAlignment="1">
      <alignment horizontal="left" vertical="center"/>
    </xf>
    <xf numFmtId="0" fontId="17" fillId="0" borderId="74" xfId="0" applyFont="1" applyBorder="1" applyAlignment="1">
      <alignment horizontal="center"/>
    </xf>
    <xf numFmtId="0" fontId="17" fillId="0" borderId="23" xfId="0" applyFont="1" applyBorder="1" applyAlignment="1">
      <alignment horizontal="left"/>
    </xf>
    <xf numFmtId="0" fontId="17" fillId="0" borderId="23" xfId="0" applyFont="1" applyBorder="1" applyAlignment="1">
      <alignment vertical="center"/>
    </xf>
    <xf numFmtId="0" fontId="54" fillId="0" borderId="23" xfId="0" applyFont="1" applyBorder="1" applyAlignment="1">
      <alignment horizontal="left"/>
    </xf>
    <xf numFmtId="0" fontId="89" fillId="0" borderId="0" xfId="0" applyFont="1"/>
    <xf numFmtId="0" fontId="42" fillId="0" borderId="48" xfId="0" applyFont="1" applyBorder="1" applyAlignment="1">
      <alignment horizontal="center" vertical="center"/>
    </xf>
    <xf numFmtId="0" fontId="42" fillId="0" borderId="48" xfId="0" applyFont="1" applyBorder="1" applyAlignment="1">
      <alignment vertical="center"/>
    </xf>
    <xf numFmtId="0" fontId="42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/>
    </xf>
    <xf numFmtId="0" fontId="24" fillId="0" borderId="0" xfId="0" applyFont="1" applyAlignment="1">
      <alignment horizontal="right"/>
    </xf>
    <xf numFmtId="0" fontId="26" fillId="0" borderId="10" xfId="0" applyFont="1" applyBorder="1" applyAlignment="1">
      <alignment horizontal="left"/>
    </xf>
    <xf numFmtId="0" fontId="5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34" xfId="0" applyFont="1" applyBorder="1" applyAlignment="1">
      <alignment horizontal="left"/>
    </xf>
    <xf numFmtId="0" fontId="29" fillId="0" borderId="34" xfId="0" applyFont="1" applyBorder="1" applyAlignment="1">
      <alignment horizontal="left"/>
    </xf>
    <xf numFmtId="0" fontId="29" fillId="0" borderId="12" xfId="0" applyFont="1" applyBorder="1"/>
    <xf numFmtId="0" fontId="29" fillId="0" borderId="72" xfId="0" applyFont="1" applyBorder="1"/>
    <xf numFmtId="0" fontId="17" fillId="0" borderId="0" xfId="0" applyFont="1"/>
    <xf numFmtId="49" fontId="26" fillId="0" borderId="0" xfId="0" applyNumberFormat="1" applyFont="1" applyAlignment="1">
      <alignment horizontal="center"/>
    </xf>
    <xf numFmtId="0" fontId="54" fillId="0" borderId="89" xfId="0" applyFont="1" applyBorder="1" applyAlignment="1">
      <alignment horizontal="center" vertical="center"/>
    </xf>
    <xf numFmtId="0" fontId="29" fillId="0" borderId="38" xfId="0" applyFont="1" applyBorder="1"/>
    <xf numFmtId="0" fontId="16" fillId="0" borderId="1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59" fillId="0" borderId="38" xfId="0" applyFont="1" applyBorder="1"/>
    <xf numFmtId="0" fontId="29" fillId="0" borderId="121" xfId="0" applyFont="1" applyBorder="1"/>
    <xf numFmtId="0" fontId="29" fillId="0" borderId="122" xfId="0" applyFont="1" applyBorder="1"/>
    <xf numFmtId="0" fontId="29" fillId="0" borderId="118" xfId="0" applyFont="1" applyBorder="1"/>
    <xf numFmtId="0" fontId="17" fillId="0" borderId="25" xfId="0" applyFont="1" applyBorder="1" applyAlignment="1">
      <alignment horizontal="center"/>
    </xf>
    <xf numFmtId="0" fontId="16" fillId="0" borderId="89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60" fillId="0" borderId="18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/>
    </xf>
    <xf numFmtId="0" fontId="60" fillId="0" borderId="53" xfId="0" applyFont="1" applyBorder="1" applyAlignment="1">
      <alignment horizontal="center" vertical="center"/>
    </xf>
    <xf numFmtId="0" fontId="59" fillId="0" borderId="49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60" fillId="0" borderId="8" xfId="0" applyFont="1" applyBorder="1" applyAlignment="1">
      <alignment horizontal="center" vertical="center" wrapText="1"/>
    </xf>
    <xf numFmtId="0" fontId="60" fillId="0" borderId="6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29" fillId="0" borderId="29" xfId="0" applyFont="1" applyBorder="1"/>
    <xf numFmtId="0" fontId="29" fillId="0" borderId="4" xfId="0" applyFont="1" applyBorder="1"/>
    <xf numFmtId="0" fontId="29" fillId="0" borderId="32" xfId="0" applyFont="1" applyBorder="1"/>
    <xf numFmtId="0" fontId="29" fillId="0" borderId="22" xfId="0" applyFont="1" applyBorder="1"/>
    <xf numFmtId="0" fontId="16" fillId="0" borderId="3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6" fillId="0" borderId="5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6" fillId="0" borderId="51" xfId="0" applyFont="1" applyBorder="1" applyAlignment="1">
      <alignment wrapText="1"/>
    </xf>
    <xf numFmtId="2" fontId="16" fillId="0" borderId="0" xfId="0" applyNumberFormat="1" applyFont="1" applyAlignment="1">
      <alignment horizontal="center" vertical="center" wrapText="1"/>
    </xf>
    <xf numFmtId="2" fontId="16" fillId="0" borderId="39" xfId="0" applyNumberFormat="1" applyFont="1" applyBorder="1" applyAlignment="1">
      <alignment horizontal="center" vertical="center" wrapText="1"/>
    </xf>
    <xf numFmtId="2" fontId="16" fillId="10" borderId="6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wrapText="1"/>
    </xf>
    <xf numFmtId="2" fontId="16" fillId="0" borderId="43" xfId="0" applyNumberFormat="1" applyFont="1" applyBorder="1" applyAlignment="1">
      <alignment horizontal="center" vertical="center" wrapText="1"/>
    </xf>
    <xf numFmtId="2" fontId="16" fillId="0" borderId="23" xfId="0" applyNumberFormat="1" applyFont="1" applyBorder="1" applyAlignment="1">
      <alignment horizontal="center" vertical="center" wrapText="1"/>
    </xf>
    <xf numFmtId="2" fontId="16" fillId="10" borderId="27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2" fontId="16" fillId="0" borderId="12" xfId="0" applyNumberFormat="1" applyFont="1" applyBorder="1" applyAlignment="1">
      <alignment horizontal="center" vertical="center" wrapText="1"/>
    </xf>
    <xf numFmtId="2" fontId="16" fillId="0" borderId="61" xfId="0" applyNumberFormat="1" applyFont="1" applyBorder="1" applyAlignment="1">
      <alignment horizontal="center" vertical="center" wrapText="1"/>
    </xf>
    <xf numFmtId="2" fontId="16" fillId="10" borderId="80" xfId="0" applyNumberFormat="1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vertical="center" wrapText="1"/>
    </xf>
    <xf numFmtId="0" fontId="29" fillId="0" borderId="86" xfId="0" applyFont="1" applyBorder="1" applyAlignment="1">
      <alignment horizontal="center"/>
    </xf>
    <xf numFmtId="0" fontId="16" fillId="0" borderId="60" xfId="0" applyFont="1" applyBorder="1" applyAlignment="1">
      <alignment wrapText="1"/>
    </xf>
    <xf numFmtId="0" fontId="16" fillId="0" borderId="64" xfId="0" applyFont="1" applyBorder="1" applyAlignment="1">
      <alignment wrapText="1"/>
    </xf>
    <xf numFmtId="2" fontId="16" fillId="0" borderId="67" xfId="0" applyNumberFormat="1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2" fontId="16" fillId="10" borderId="77" xfId="0" applyNumberFormat="1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2" fontId="16" fillId="10" borderId="24" xfId="0" applyNumberFormat="1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wrapText="1"/>
    </xf>
    <xf numFmtId="2" fontId="16" fillId="0" borderId="10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2" fontId="16" fillId="10" borderId="78" xfId="0" applyNumberFormat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/>
    </xf>
    <xf numFmtId="2" fontId="16" fillId="10" borderId="0" xfId="0" applyNumberFormat="1" applyFont="1" applyFill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/>
    </xf>
    <xf numFmtId="0" fontId="16" fillId="0" borderId="21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64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 wrapText="1"/>
    </xf>
    <xf numFmtId="4" fontId="16" fillId="10" borderId="61" xfId="0" applyNumberFormat="1" applyFont="1" applyFill="1" applyBorder="1" applyAlignment="1">
      <alignment horizontal="center" vertical="center"/>
    </xf>
    <xf numFmtId="4" fontId="16" fillId="10" borderId="46" xfId="0" applyNumberFormat="1" applyFont="1" applyFill="1" applyBorder="1" applyAlignment="1">
      <alignment horizontal="center" vertical="center"/>
    </xf>
    <xf numFmtId="0" fontId="16" fillId="0" borderId="35" xfId="0" applyFont="1" applyBorder="1" applyAlignment="1">
      <alignment horizontal="left" vertical="center" wrapText="1"/>
    </xf>
    <xf numFmtId="4" fontId="16" fillId="10" borderId="54" xfId="0" applyNumberFormat="1" applyFont="1" applyFill="1" applyBorder="1" applyAlignment="1">
      <alignment horizontal="center" vertical="center"/>
    </xf>
    <xf numFmtId="4" fontId="16" fillId="10" borderId="55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4" fontId="16" fillId="10" borderId="23" xfId="0" applyNumberFormat="1" applyFont="1" applyFill="1" applyBorder="1" applyAlignment="1">
      <alignment horizontal="center" vertical="center"/>
    </xf>
    <xf numFmtId="4" fontId="16" fillId="10" borderId="24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3" fontId="29" fillId="0" borderId="0" xfId="0" applyNumberFormat="1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/>
    </xf>
    <xf numFmtId="4" fontId="16" fillId="0" borderId="15" xfId="0" applyNumberFormat="1" applyFont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center" vertical="center"/>
    </xf>
    <xf numFmtId="4" fontId="16" fillId="10" borderId="20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69" fontId="74" fillId="0" borderId="16" xfId="45" applyNumberFormat="1" applyFont="1" applyBorder="1" applyAlignment="1" applyProtection="1">
      <alignment horizontal="center" vertical="center" wrapText="1"/>
      <protection locked="0"/>
    </xf>
    <xf numFmtId="0" fontId="74" fillId="0" borderId="16" xfId="45" applyFont="1" applyBorder="1" applyAlignment="1" applyProtection="1">
      <alignment horizontal="center" vertical="center" wrapText="1"/>
      <protection locked="0"/>
    </xf>
    <xf numFmtId="0" fontId="74" fillId="0" borderId="13" xfId="45" applyFont="1" applyBorder="1" applyAlignment="1" applyProtection="1">
      <alignment horizontal="center" wrapText="1"/>
      <protection locked="0"/>
    </xf>
    <xf numFmtId="0" fontId="74" fillId="0" borderId="15" xfId="45" applyFont="1" applyBorder="1" applyAlignment="1" applyProtection="1">
      <alignment horizontal="center" vertical="center"/>
      <protection locked="0"/>
    </xf>
    <xf numFmtId="0" fontId="74" fillId="0" borderId="15" xfId="45" applyFont="1" applyBorder="1" applyAlignment="1" applyProtection="1">
      <alignment horizontal="center" vertical="center" wrapText="1"/>
      <protection locked="0"/>
    </xf>
    <xf numFmtId="169" fontId="74" fillId="0" borderId="15" xfId="45" applyNumberFormat="1" applyFont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16" fillId="0" borderId="17" xfId="0" applyFont="1" applyBorder="1" applyAlignment="1">
      <alignment wrapText="1"/>
    </xf>
    <xf numFmtId="2" fontId="16" fillId="10" borderId="20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6" fillId="0" borderId="54" xfId="0" applyFont="1" applyBorder="1" applyAlignment="1">
      <alignment horizontal="center"/>
    </xf>
    <xf numFmtId="0" fontId="26" fillId="0" borderId="55" xfId="0" applyFont="1" applyBorder="1" applyAlignment="1">
      <alignment horizontal="center"/>
    </xf>
    <xf numFmtId="0" fontId="87" fillId="0" borderId="0" xfId="0" applyFont="1" applyAlignment="1">
      <alignment horizontal="center"/>
    </xf>
    <xf numFmtId="2" fontId="87" fillId="0" borderId="0" xfId="0" applyNumberFormat="1" applyFont="1" applyAlignment="1">
      <alignment horizontal="center"/>
    </xf>
  </cellXfs>
  <cellStyles count="5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zres" xfId="7" builtinId="3"/>
    <cellStyle name="Ezres 2" xfId="8" xr:uid="{00000000-0005-0000-0000-000007000000}"/>
    <cellStyle name="Ezres 3" xfId="9" xr:uid="{00000000-0005-0000-0000-000008000000}"/>
    <cellStyle name="Ezres 4" xfId="10" xr:uid="{00000000-0005-0000-0000-000009000000}"/>
    <cellStyle name="Ezres 5" xfId="11" xr:uid="{00000000-0005-0000-0000-00000A000000}"/>
    <cellStyle name="Footnote" xfId="12" xr:uid="{00000000-0005-0000-0000-00000B000000}"/>
    <cellStyle name="Good" xfId="13" xr:uid="{00000000-0005-0000-0000-00000C000000}"/>
    <cellStyle name="Heading" xfId="14" xr:uid="{00000000-0005-0000-0000-00000D000000}"/>
    <cellStyle name="Heading 1" xfId="15" xr:uid="{00000000-0005-0000-0000-00000E000000}"/>
    <cellStyle name="Heading 2" xfId="16" xr:uid="{00000000-0005-0000-0000-00000F000000}"/>
    <cellStyle name="Hivatkozás" xfId="17" builtinId="8"/>
    <cellStyle name="Hivatkozás 2" xfId="18" xr:uid="{00000000-0005-0000-0000-000011000000}"/>
    <cellStyle name="Hivatkozás 3" xfId="19" xr:uid="{00000000-0005-0000-0000-000012000000}"/>
    <cellStyle name="Hivatkozás 4" xfId="20" xr:uid="{00000000-0005-0000-0000-000013000000}"/>
    <cellStyle name="Neutral" xfId="21" xr:uid="{00000000-0005-0000-0000-000014000000}"/>
    <cellStyle name="Normál" xfId="0" builtinId="0"/>
    <cellStyle name="Normál 10" xfId="22" xr:uid="{00000000-0005-0000-0000-000016000000}"/>
    <cellStyle name="Normal 2" xfId="23" xr:uid="{00000000-0005-0000-0000-000017000000}"/>
    <cellStyle name="Normál 2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_Alapa" xfId="30" xr:uid="{00000000-0005-0000-0000-00001E000000}"/>
    <cellStyle name="Normál 3" xfId="31" xr:uid="{00000000-0005-0000-0000-00001F000000}"/>
    <cellStyle name="Normál 3 2" xfId="32" xr:uid="{00000000-0005-0000-0000-000020000000}"/>
    <cellStyle name="Normál 3 3" xfId="33" xr:uid="{00000000-0005-0000-0000-000021000000}"/>
    <cellStyle name="Normál 3_AuditDok_2010_Feri" xfId="34" xr:uid="{00000000-0005-0000-0000-000022000000}"/>
    <cellStyle name="Normál 4" xfId="35" xr:uid="{00000000-0005-0000-0000-000023000000}"/>
    <cellStyle name="Normál 4 2" xfId="36" xr:uid="{00000000-0005-0000-0000-000024000000}"/>
    <cellStyle name="Normál 4_AuditDok_2010_Feri" xfId="37" xr:uid="{00000000-0005-0000-0000-000025000000}"/>
    <cellStyle name="Normál 5" xfId="38" xr:uid="{00000000-0005-0000-0000-000026000000}"/>
    <cellStyle name="Normál 6" xfId="39" xr:uid="{00000000-0005-0000-0000-000027000000}"/>
    <cellStyle name="Normál 7" xfId="40" xr:uid="{00000000-0005-0000-0000-000028000000}"/>
    <cellStyle name="Normál 8" xfId="41" xr:uid="{00000000-0005-0000-0000-000029000000}"/>
    <cellStyle name="Normál 9" xfId="42" xr:uid="{00000000-0005-0000-0000-00002A000000}"/>
    <cellStyle name="Normál_Leltár összesítők" xfId="43" xr:uid="{00000000-0005-0000-0000-00002C000000}"/>
    <cellStyle name="Normál_MUNKALAP" xfId="44" xr:uid="{00000000-0005-0000-0000-00002E000000}"/>
    <cellStyle name="Normál_statab2002" xfId="45" xr:uid="{00000000-0005-0000-0000-00002F000000}"/>
    <cellStyle name="Normál_statab2002_SB01 Leltár09" xfId="46" xr:uid="{00000000-0005-0000-0000-000030000000}"/>
    <cellStyle name="Note" xfId="47" xr:uid="{00000000-0005-0000-0000-000031000000}"/>
    <cellStyle name="Standard_BRPRINT" xfId="48" xr:uid="{00000000-0005-0000-0000-000032000000}"/>
    <cellStyle name="Status" xfId="49" xr:uid="{00000000-0005-0000-0000-000033000000}"/>
    <cellStyle name="Százalék 2" xfId="50" xr:uid="{00000000-0005-0000-0000-000034000000}"/>
    <cellStyle name="Text" xfId="51" xr:uid="{00000000-0005-0000-0000-000035000000}"/>
    <cellStyle name="Warning" xfId="52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12121"/>
      <rgbColor rgb="00993300"/>
      <rgbColor rgb="00993366"/>
      <rgbColor rgb="00333399"/>
      <rgbColor rgb="00333333"/>
    </indexedColors>
    <mruColors>
      <color rgb="FF339966"/>
      <color rgb="FFCCFF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menzio-kft.hu/" TargetMode="External"/><Relationship Id="rId1" Type="http://schemas.openxmlformats.org/officeDocument/2006/relationships/hyperlink" Target="mailto:iroda@dimenzio-kft.h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28"/>
  <sheetViews>
    <sheetView tabSelected="1" workbookViewId="0">
      <selection activeCell="E13" sqref="E13"/>
    </sheetView>
  </sheetViews>
  <sheetFormatPr defaultColWidth="8.88671875" defaultRowHeight="15" x14ac:dyDescent="0.2"/>
  <cols>
    <col min="1" max="1" width="3.33203125" customWidth="1"/>
    <col min="2" max="2" width="14" customWidth="1"/>
    <col min="3" max="4" width="8.88671875" customWidth="1"/>
    <col min="5" max="5" width="12.6640625" customWidth="1"/>
    <col min="6" max="6" width="25.109375" customWidth="1"/>
    <col min="7" max="7" width="0.109375" customWidth="1"/>
    <col min="8" max="8" width="9" hidden="1" customWidth="1"/>
    <col min="9" max="9" width="6.5546875" customWidth="1"/>
    <col min="10" max="10" width="10.109375" style="1" customWidth="1"/>
    <col min="11" max="11" width="8.88671875" style="1" customWidth="1"/>
    <col min="12" max="21" width="8.88671875" style="2" customWidth="1"/>
  </cols>
  <sheetData>
    <row r="1" spans="1:11" ht="15.75" x14ac:dyDescent="0.25">
      <c r="A1" s="3" t="s">
        <v>0</v>
      </c>
      <c r="B1" s="3"/>
      <c r="C1" s="3"/>
      <c r="D1" s="3"/>
      <c r="E1" s="3"/>
      <c r="F1" s="4" t="s">
        <v>1</v>
      </c>
      <c r="G1" s="5"/>
      <c r="J1" s="6"/>
      <c r="K1" s="6"/>
    </row>
    <row r="2" spans="1:11" ht="15.75" x14ac:dyDescent="0.25">
      <c r="A2" s="3" t="s">
        <v>2</v>
      </c>
      <c r="B2" s="3"/>
      <c r="C2" s="3"/>
      <c r="D2" s="3"/>
      <c r="E2" s="3"/>
      <c r="F2" s="5"/>
      <c r="G2" s="5"/>
      <c r="J2" s="6"/>
      <c r="K2" s="6"/>
    </row>
    <row r="3" spans="1:11" ht="15.75" x14ac:dyDescent="0.25">
      <c r="A3" s="3" t="s">
        <v>1812</v>
      </c>
      <c r="B3" s="3"/>
      <c r="C3" s="3"/>
      <c r="D3" s="3"/>
      <c r="E3" s="3"/>
      <c r="F3" s="7"/>
      <c r="G3" s="7"/>
      <c r="J3" s="6"/>
      <c r="K3" s="6"/>
    </row>
    <row r="4" spans="1:11" ht="15.75" x14ac:dyDescent="0.25">
      <c r="A4" s="864" t="s">
        <v>3</v>
      </c>
      <c r="B4" s="864"/>
      <c r="C4" s="864"/>
      <c r="D4" s="864" t="s">
        <v>4</v>
      </c>
      <c r="E4" s="864"/>
      <c r="J4" s="6"/>
      <c r="K4" s="6"/>
    </row>
    <row r="5" spans="1:11" ht="15.75" x14ac:dyDescent="0.25">
      <c r="J5" s="6"/>
      <c r="K5" s="6"/>
    </row>
    <row r="6" spans="1:11" ht="15.75" x14ac:dyDescent="0.25">
      <c r="A6" s="9" t="s">
        <v>5</v>
      </c>
      <c r="B6" s="9"/>
      <c r="C6" s="9"/>
      <c r="D6" s="9"/>
      <c r="E6" s="866" t="s">
        <v>1701</v>
      </c>
      <c r="F6" s="866"/>
      <c r="G6" s="5"/>
      <c r="J6" s="6"/>
      <c r="K6" s="6"/>
    </row>
    <row r="7" spans="1:11" ht="15.75" x14ac:dyDescent="0.25">
      <c r="A7" s="9" t="s">
        <v>6</v>
      </c>
      <c r="B7" s="9"/>
      <c r="C7" s="9"/>
      <c r="D7" s="9"/>
      <c r="E7" s="10" t="s">
        <v>7</v>
      </c>
      <c r="F7" s="10"/>
      <c r="G7" s="5"/>
      <c r="J7" s="6"/>
      <c r="K7" s="6"/>
    </row>
    <row r="8" spans="1:11" ht="15.75" x14ac:dyDescent="0.25">
      <c r="A8" s="9" t="s">
        <v>8</v>
      </c>
      <c r="B8" s="9"/>
      <c r="C8" s="9"/>
      <c r="D8" s="9"/>
      <c r="E8" s="10" t="s">
        <v>9</v>
      </c>
      <c r="F8" s="10"/>
      <c r="G8" s="5"/>
      <c r="J8" s="6"/>
      <c r="K8" s="6"/>
    </row>
    <row r="9" spans="1:11" ht="15.75" x14ac:dyDescent="0.25">
      <c r="A9" s="9" t="s">
        <v>10</v>
      </c>
      <c r="B9" s="9"/>
      <c r="C9" s="9"/>
      <c r="D9" s="9"/>
      <c r="E9" s="10" t="s">
        <v>11</v>
      </c>
      <c r="F9" s="10"/>
      <c r="G9" s="5"/>
      <c r="J9" s="6"/>
      <c r="K9" s="6"/>
    </row>
    <row r="10" spans="1:11" ht="15.75" x14ac:dyDescent="0.25">
      <c r="A10" s="9" t="s">
        <v>12</v>
      </c>
      <c r="B10" s="9"/>
      <c r="C10" s="9"/>
      <c r="D10" s="9"/>
      <c r="E10" s="10" t="s">
        <v>13</v>
      </c>
      <c r="F10" s="10"/>
      <c r="G10" s="5"/>
      <c r="J10" s="6"/>
      <c r="K10" s="6"/>
    </row>
    <row r="11" spans="1:11" ht="15.75" x14ac:dyDescent="0.25">
      <c r="A11" s="9" t="s">
        <v>14</v>
      </c>
      <c r="B11" s="9"/>
      <c r="C11" s="9"/>
      <c r="D11" s="9"/>
      <c r="E11" s="10" t="s">
        <v>15</v>
      </c>
      <c r="F11" s="10"/>
      <c r="G11" s="5"/>
      <c r="J11" s="6"/>
      <c r="K11" s="6"/>
    </row>
    <row r="12" spans="1:11" ht="15.75" x14ac:dyDescent="0.25">
      <c r="A12" s="865" t="s">
        <v>16</v>
      </c>
      <c r="B12" s="865"/>
      <c r="C12" s="865"/>
      <c r="D12" s="865"/>
      <c r="E12" s="10" t="s">
        <v>1973</v>
      </c>
      <c r="F12" s="10"/>
      <c r="G12" s="5"/>
      <c r="J12" s="6"/>
      <c r="K12" s="6"/>
    </row>
    <row r="13" spans="1:11" ht="15.75" x14ac:dyDescent="0.25">
      <c r="A13" s="9" t="s">
        <v>17</v>
      </c>
      <c r="B13" s="9"/>
      <c r="C13" s="9"/>
      <c r="D13" s="9"/>
      <c r="E13" s="10" t="s">
        <v>1958</v>
      </c>
      <c r="F13" s="10"/>
      <c r="G13" s="5"/>
      <c r="J13" s="6"/>
      <c r="K13" s="6"/>
    </row>
    <row r="14" spans="1:11" ht="15.75" x14ac:dyDescent="0.25">
      <c r="A14" s="9" t="s">
        <v>18</v>
      </c>
      <c r="B14" s="9"/>
      <c r="C14" s="9"/>
      <c r="D14" s="9"/>
      <c r="E14" s="10" t="s">
        <v>1959</v>
      </c>
      <c r="F14" s="10"/>
      <c r="G14" s="11"/>
      <c r="J14" s="6"/>
      <c r="K14" s="6"/>
    </row>
    <row r="15" spans="1:11" ht="15.75" x14ac:dyDescent="0.25">
      <c r="A15" s="2"/>
      <c r="B15" s="9"/>
      <c r="C15" s="9"/>
      <c r="D15" s="9"/>
      <c r="E15" s="9"/>
      <c r="F15" s="9"/>
      <c r="J15" s="6"/>
      <c r="K15" s="6"/>
    </row>
    <row r="16" spans="1:11" ht="15.75" x14ac:dyDescent="0.25">
      <c r="A16" s="9" t="s">
        <v>19</v>
      </c>
      <c r="B16" s="9"/>
      <c r="C16" s="9"/>
      <c r="D16" s="9"/>
      <c r="E16" s="12">
        <v>0</v>
      </c>
      <c r="F16" s="2"/>
      <c r="J16" s="6"/>
      <c r="K16" s="6"/>
    </row>
    <row r="17" spans="1:11" ht="15.75" x14ac:dyDescent="0.25">
      <c r="A17" s="9" t="s">
        <v>20</v>
      </c>
      <c r="B17" s="9"/>
      <c r="C17" s="9"/>
      <c r="D17" s="9"/>
      <c r="E17" s="9"/>
      <c r="F17" s="2"/>
      <c r="J17" s="6"/>
      <c r="K17" s="6"/>
    </row>
    <row r="18" spans="1:11" ht="15.75" x14ac:dyDescent="0.25">
      <c r="A18" s="9" t="s">
        <v>21</v>
      </c>
      <c r="B18" s="9"/>
      <c r="C18" s="9"/>
      <c r="D18" s="9"/>
      <c r="E18" s="9"/>
      <c r="F18" s="2"/>
      <c r="J18" s="6"/>
      <c r="K18" s="6"/>
    </row>
    <row r="19" spans="1:11" x14ac:dyDescent="0.2">
      <c r="A19" s="9"/>
      <c r="B19" s="9"/>
      <c r="C19" s="9"/>
      <c r="D19" s="9"/>
      <c r="E19" s="9"/>
      <c r="K19" s="2"/>
    </row>
    <row r="20" spans="1:11" x14ac:dyDescent="0.2">
      <c r="A20" s="9" t="s">
        <v>22</v>
      </c>
      <c r="B20" s="2"/>
      <c r="C20" s="2"/>
      <c r="D20" s="2"/>
      <c r="E20" s="2"/>
      <c r="F20" s="13" t="s">
        <v>23</v>
      </c>
      <c r="J20" s="2" t="s">
        <v>23</v>
      </c>
      <c r="K20" s="2"/>
    </row>
    <row r="21" spans="1:11" x14ac:dyDescent="0.2">
      <c r="J21" s="2" t="s">
        <v>24</v>
      </c>
    </row>
    <row r="22" spans="1:11" x14ac:dyDescent="0.2">
      <c r="A22" s="9" t="s">
        <v>25</v>
      </c>
      <c r="B22" s="2"/>
      <c r="C22" s="2"/>
      <c r="D22" s="2"/>
      <c r="E22" s="2"/>
      <c r="F22" s="13" t="s">
        <v>26</v>
      </c>
      <c r="J22" s="2"/>
      <c r="K22" s="2"/>
    </row>
    <row r="23" spans="1:11" x14ac:dyDescent="0.2">
      <c r="A23" s="2"/>
      <c r="B23" s="2"/>
      <c r="C23" s="2"/>
      <c r="D23" s="2"/>
      <c r="E23" s="2"/>
      <c r="F23" s="2" t="s">
        <v>27</v>
      </c>
      <c r="J23" s="2" t="s">
        <v>26</v>
      </c>
      <c r="K23" s="2"/>
    </row>
    <row r="24" spans="1:11" x14ac:dyDescent="0.2">
      <c r="A24" s="14" t="s">
        <v>28</v>
      </c>
      <c r="B24" s="14"/>
      <c r="C24" s="15"/>
      <c r="D24" s="16" t="s">
        <v>29</v>
      </c>
      <c r="E24" s="15"/>
      <c r="F24" s="2"/>
      <c r="J24" s="2" t="s">
        <v>30</v>
      </c>
      <c r="K24" s="2"/>
    </row>
    <row r="25" spans="1:11" x14ac:dyDescent="0.2">
      <c r="A25" s="17"/>
      <c r="B25" s="17"/>
      <c r="C25" s="18" t="s">
        <v>31</v>
      </c>
      <c r="D25" s="18"/>
      <c r="E25" s="18" t="s">
        <v>32</v>
      </c>
      <c r="F25" s="2"/>
      <c r="J25" s="2"/>
      <c r="K25" s="2"/>
    </row>
    <row r="26" spans="1:11" x14ac:dyDescent="0.2">
      <c r="A26" s="18" t="s">
        <v>33</v>
      </c>
      <c r="B26" s="18"/>
      <c r="C26" s="19">
        <v>2000000</v>
      </c>
      <c r="D26" s="19"/>
      <c r="E26" s="19">
        <v>10000000</v>
      </c>
      <c r="F26" s="2"/>
      <c r="J26" s="2"/>
      <c r="K26" s="2"/>
    </row>
    <row r="27" spans="1:11" x14ac:dyDescent="0.2">
      <c r="A27" s="18" t="s">
        <v>34</v>
      </c>
      <c r="B27" s="18"/>
      <c r="C27" s="19">
        <v>4000000</v>
      </c>
      <c r="D27" s="19"/>
      <c r="E27" s="19">
        <v>20000000</v>
      </c>
      <c r="F27" s="2"/>
    </row>
    <row r="28" spans="1:11" x14ac:dyDescent="0.2">
      <c r="A28" s="18" t="s">
        <v>35</v>
      </c>
      <c r="B28" s="18"/>
      <c r="C28" s="18">
        <v>50</v>
      </c>
      <c r="D28" s="18"/>
      <c r="E28" s="18">
        <v>250</v>
      </c>
      <c r="F28" s="2"/>
    </row>
  </sheetData>
  <sheetProtection selectLockedCells="1" selectUnlockedCells="1"/>
  <mergeCells count="4">
    <mergeCell ref="A4:C4"/>
    <mergeCell ref="D4:E4"/>
    <mergeCell ref="A12:D12"/>
    <mergeCell ref="E6:F6"/>
  </mergeCells>
  <dataValidations count="3">
    <dataValidation type="textLength" allowBlank="1" showInputMessage="1" showErrorMessage="1" error="Összesítő sor - Nem szerkeszthető !_x000a_              Kilépés   ESC !" prompt="Összesítő" sqref="K1:K18" xr:uid="{00000000-0002-0000-0000-000000000000}">
      <formula1>0</formula1>
      <formula2>0</formula2>
    </dataValidation>
    <dataValidation type="list" allowBlank="1" showErrorMessage="1" sqref="F22" xr:uid="{00000000-0002-0000-0000-000001000000}">
      <formula1>$J$23:$J$24</formula1>
      <formula2>0</formula2>
    </dataValidation>
    <dataValidation type="list" allowBlank="1" showErrorMessage="1" sqref="F20" xr:uid="{00000000-0002-0000-0000-000002000000}">
      <formula1>$J$20:$J$21</formula1>
      <formula2>0</formula2>
    </dataValidation>
  </dataValidations>
  <hyperlinks>
    <hyperlink ref="A4" r:id="rId1" xr:uid="{00000000-0004-0000-0000-000000000000}"/>
    <hyperlink ref="D4" r:id="rId2" xr:uid="{00000000-0004-0000-0000-000001000000}"/>
  </hyperlinks>
  <printOptions headings="1" gridLines="1"/>
  <pageMargins left="0.74791666666666667" right="0.74791666666666667" top="0.98402777777777772" bottom="0.98402777777777772" header="0.51180555555555551" footer="0.51180555555555551"/>
  <pageSetup paperSize="9" scale="95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5"/>
  </sheetPr>
  <dimension ref="A1:G49"/>
  <sheetViews>
    <sheetView topLeftCell="A18" workbookViewId="0">
      <selection activeCell="B37" sqref="B37"/>
    </sheetView>
  </sheetViews>
  <sheetFormatPr defaultColWidth="8.88671875" defaultRowHeight="15.95" customHeight="1" x14ac:dyDescent="0.2"/>
  <cols>
    <col min="1" max="1" width="5.6640625" style="116" customWidth="1"/>
    <col min="2" max="2" width="56.6640625" style="116" customWidth="1"/>
    <col min="3" max="3" width="8.6640625" style="116" customWidth="1"/>
    <col min="4" max="4" width="9.44140625" style="116" customWidth="1"/>
    <col min="5" max="6" width="8.88671875" style="116"/>
    <col min="7" max="7" width="10.6640625" style="116" customWidth="1"/>
    <col min="8" max="16384" width="8.88671875" style="116"/>
  </cols>
  <sheetData>
    <row r="1" spans="1:7" ht="15.95" customHeight="1" x14ac:dyDescent="0.25">
      <c r="A1" s="799" t="s">
        <v>1739</v>
      </c>
      <c r="B1" s="800"/>
      <c r="F1" s="65" t="s">
        <v>244</v>
      </c>
    </row>
    <row r="2" spans="1:7" ht="15.95" customHeight="1" x14ac:dyDescent="0.2">
      <c r="A2" s="799" t="s">
        <v>1740</v>
      </c>
      <c r="B2" s="800"/>
    </row>
    <row r="3" spans="1:7" ht="15.95" customHeight="1" x14ac:dyDescent="0.2">
      <c r="A3" s="800"/>
      <c r="B3" s="800"/>
    </row>
    <row r="4" spans="1:7" ht="15.95" customHeight="1" x14ac:dyDescent="0.2">
      <c r="A4" s="911" t="str">
        <f>Alapadatok!$E$9</f>
        <v>Minta Kft.</v>
      </c>
      <c r="B4" s="911"/>
    </row>
    <row r="6" spans="1:7" ht="15.95" customHeight="1" x14ac:dyDescent="0.2">
      <c r="A6" s="17"/>
      <c r="B6" s="17"/>
      <c r="C6" s="17"/>
    </row>
    <row r="7" spans="1:7" ht="15.95" customHeight="1" x14ac:dyDescent="0.25">
      <c r="A7" s="72"/>
      <c r="B7" s="72" t="str">
        <f>IF(Beszámoló!$F$2=1,Nyelv_old!$E$25,IF(Beszámoló!$F$2=2,Nyelv_old!$F$25,IF(Beszámoló!$F$2=3,Nyelv_old!$G$25,Nyelv_old!$H$25)))</f>
        <v>CASH-FLOW kimutatás</v>
      </c>
      <c r="C7" s="72"/>
    </row>
    <row r="8" spans="1:7" ht="15.95" customHeight="1" thickBot="1" x14ac:dyDescent="0.25">
      <c r="A8"/>
      <c r="B8"/>
      <c r="C8"/>
      <c r="D8" s="809" t="str">
        <f>IF(Beszámoló!$F$2=1,Nyelv_old!$E$16,IF(Beszámoló!$F$2=2,Nyelv_old!$F$16,IF(Beszámoló!$F$2=3,Nyelv_old!$G$16,Nyelv_old!$H$16)))</f>
        <v>adatok E Ft-ban</v>
      </c>
    </row>
    <row r="9" spans="1:7" ht="24.75" customHeight="1" thickBot="1" x14ac:dyDescent="0.25">
      <c r="A9" s="794" t="str">
        <f>IF(Beszámoló!$F$2=1,Nyelv_old!$E$17,IF(Beszámoló!$F$2=2,Nyelv_old!$F$17,IF(Beszámoló!$F$2=3,Nyelv_old!$G$17,Nyelv_old!$H$17)))</f>
        <v>Sorszám</v>
      </c>
      <c r="B9" s="795" t="str">
        <f>IF(Beszámoló!$F$2=1,Nyelv_old!$E$18,IF(Beszámoló!$F$2=2,Nyelv_old!$F$18,IF(Beszámoló!$F$2=3,Nyelv_old!$G$18,Nyelv_old!$H$18)))</f>
        <v>A tétel megnevezése</v>
      </c>
      <c r="C9" s="807" t="str">
        <f>IF(Beszámoló!$F$2=1,Nyelv_old!$E$19,IF(Beszámoló!$F$2=2,Nyelv_old!$F$19,IF(Beszámoló!$F$2=3,Nyelv_old!$G$19,Nyelv_old!$H$19)))</f>
        <v>Előző év</v>
      </c>
      <c r="D9" s="808" t="str">
        <f>IF(Beszámoló!$F$2=1,Nyelv_old!$E$21,IF(Beszámoló!$F$2=2,Nyelv_old!$F$21,IF(Beszámoló!$F$2=3,Nyelv_old!$G$21,Nyelv_old!$H$21)))</f>
        <v>Tárgyév</v>
      </c>
      <c r="E9" s="912" t="s">
        <v>375</v>
      </c>
      <c r="F9" s="913" t="s">
        <v>376</v>
      </c>
      <c r="G9" s="914" t="s">
        <v>1811</v>
      </c>
    </row>
    <row r="10" spans="1:7" ht="15.95" customHeight="1" thickBot="1" x14ac:dyDescent="0.25">
      <c r="A10" s="796" t="s">
        <v>253</v>
      </c>
      <c r="B10" s="803" t="s">
        <v>254</v>
      </c>
      <c r="C10" s="805" t="s">
        <v>255</v>
      </c>
      <c r="D10" s="805" t="s">
        <v>256</v>
      </c>
      <c r="E10" s="912"/>
      <c r="F10" s="913"/>
      <c r="G10" s="914"/>
    </row>
    <row r="11" spans="1:7" ht="15.95" customHeight="1" x14ac:dyDescent="0.2">
      <c r="A11" s="797" t="s">
        <v>377</v>
      </c>
      <c r="B11" s="806" t="str">
        <f>IF(Beszámoló!$F$2=1,Nyelv!B257,IF(Beszámoló!$F$2=2,Nyelv!C257,IF(Beszámoló!$F$2=3,Nyelv!D257,Nyelv!E164)))</f>
        <v>I. Működési cash flow (1-13. sorok)</v>
      </c>
      <c r="C11" s="814">
        <f>SUM(C15:C27)</f>
        <v>0</v>
      </c>
      <c r="D11" s="811">
        <f>SUM(D15:D27)</f>
        <v>0</v>
      </c>
      <c r="E11" s="817">
        <f>SUM(E15:E27)</f>
        <v>0</v>
      </c>
      <c r="F11" s="816"/>
      <c r="G11" s="816"/>
    </row>
    <row r="12" spans="1:7" ht="15.95" customHeight="1" x14ac:dyDescent="0.2">
      <c r="A12" s="797" t="s">
        <v>1742</v>
      </c>
      <c r="B12" s="804" t="str">
        <f>IF(Beszámoló!$F$2=1,Nyelv!B258,IF(Beszámoló!$F$2=2,Nyelv!C258,IF(Beszámoló!$F$2=3,Nyelv!D258,Nyelv!E165)))</f>
        <v>1a. Adózás előtti eredmény +/-</v>
      </c>
      <c r="C12" s="815"/>
      <c r="D12" s="810">
        <f>+E12+F12</f>
        <v>0</v>
      </c>
      <c r="E12" s="191">
        <f>Adatbevitel!$E$161</f>
        <v>0</v>
      </c>
      <c r="F12" s="818"/>
      <c r="G12" s="816"/>
    </row>
    <row r="13" spans="1:7" ht="15.95" customHeight="1" x14ac:dyDescent="0.2">
      <c r="A13" s="797"/>
      <c r="B13" s="804" t="str">
        <f>IF(Beszámoló!$F$2=1,Nyelv!B259,IF(Beszámoló!$F$2=2,Nyelv!C259,IF(Beszámoló!$F$2=3,Nyelv!D259,Nyelv!E166)))</f>
        <v>ebből: működésre kapott, pénzügyileg rendezett támogatás,</v>
      </c>
      <c r="C13" s="815"/>
      <c r="D13" s="810">
        <f t="shared" ref="D13:D27" si="0">+E13+F13</f>
        <v>0</v>
      </c>
      <c r="E13" s="818"/>
      <c r="F13" s="818"/>
      <c r="G13" s="816"/>
    </row>
    <row r="14" spans="1:7" ht="15.95" customHeight="1" x14ac:dyDescent="0.2">
      <c r="A14" s="797" t="s">
        <v>1743</v>
      </c>
      <c r="B14" s="804" t="str">
        <f>IF(Beszámoló!$F$2=1,Nyelv!B260,IF(Beszámoló!$F$2=2,Nyelv!C260,IF(Beszámoló!$F$2=3,Nyelv!D260,Nyelv!E167)))</f>
        <v>1b. Korrekciók az adózás előtti eredményben +/-</v>
      </c>
      <c r="C14" s="815"/>
      <c r="D14" s="810">
        <f t="shared" si="0"/>
        <v>0</v>
      </c>
      <c r="E14" s="818"/>
      <c r="F14" s="818"/>
      <c r="G14" s="816"/>
    </row>
    <row r="15" spans="1:7" ht="15.95" customHeight="1" x14ac:dyDescent="0.2">
      <c r="A15" s="797" t="s">
        <v>258</v>
      </c>
      <c r="B15" s="804" t="str">
        <f>IF(Beszámoló!$F$2=1,Nyelv!B261,IF(Beszámoló!$F$2=2,Nyelv!C261,IF(Beszámoló!$F$2=3,Nyelv!D261,Nyelv!E168)))</f>
        <v>1. Korrigált adózás előtti eredmény (1a+1b) +/-</v>
      </c>
      <c r="C15" s="815"/>
      <c r="D15" s="810">
        <f t="shared" si="0"/>
        <v>0</v>
      </c>
      <c r="E15" s="815">
        <f>SUM(E12+E14)</f>
        <v>0</v>
      </c>
      <c r="F15" s="818"/>
      <c r="G15" s="816"/>
    </row>
    <row r="16" spans="1:7" ht="15.95" customHeight="1" x14ac:dyDescent="0.2">
      <c r="A16" s="797" t="s">
        <v>259</v>
      </c>
      <c r="B16" s="804" t="str">
        <f>IF(Beszámoló!$F$2=1,Nyelv!B262,IF(Beszámoló!$F$2=2,Nyelv!C262,IF(Beszámoló!$F$2=3,Nyelv!D262,Nyelv!E169)))</f>
        <v>2. Elszámolt amortizáció +</v>
      </c>
      <c r="C16" s="815"/>
      <c r="D16" s="810">
        <f t="shared" si="0"/>
        <v>0</v>
      </c>
      <c r="E16" s="191">
        <f>Adatbevitel!$E$135</f>
        <v>0</v>
      </c>
      <c r="F16" s="818"/>
      <c r="G16" s="816"/>
    </row>
    <row r="17" spans="1:7" ht="15.95" customHeight="1" x14ac:dyDescent="0.2">
      <c r="A17" s="797" t="s">
        <v>260</v>
      </c>
      <c r="B17" s="804" t="str">
        <f>IF(Beszámoló!$F$2=1,Nyelv!B263,IF(Beszámoló!$F$2=2,Nyelv!C263,IF(Beszámoló!$F$2=3,Nyelv!D263,Nyelv!E170)))</f>
        <v>3. Elszámolt értékvesztés és visszaírás +/-</v>
      </c>
      <c r="C17" s="815"/>
      <c r="D17" s="810">
        <f t="shared" si="0"/>
        <v>0</v>
      </c>
      <c r="E17" s="192">
        <f>Adatbevitel!$E$137+Adatbevitel!$E$156-Adatbevitel!$E$124</f>
        <v>0</v>
      </c>
      <c r="F17" s="818"/>
      <c r="G17" s="816"/>
    </row>
    <row r="18" spans="1:7" ht="15.95" customHeight="1" x14ac:dyDescent="0.2">
      <c r="A18" s="797" t="s">
        <v>261</v>
      </c>
      <c r="B18" s="804" t="str">
        <f>IF(Beszámoló!$F$2=1,Nyelv!B264,IF(Beszámoló!$F$2=2,Nyelv!C264,IF(Beszámoló!$F$2=3,Nyelv!D264,Nyelv!E171)))</f>
        <v>4. Céltartalék képzés és felhasználás különbözete +/-</v>
      </c>
      <c r="C18" s="815"/>
      <c r="D18" s="810">
        <f t="shared" si="0"/>
        <v>0</v>
      </c>
      <c r="E18" s="192">
        <f>Adatbevitel!$E$75-Adatbevitel!$C$75</f>
        <v>0</v>
      </c>
      <c r="F18" s="818"/>
      <c r="G18" s="816"/>
    </row>
    <row r="19" spans="1:7" ht="15.95" customHeight="1" x14ac:dyDescent="0.2">
      <c r="A19" s="797" t="s">
        <v>262</v>
      </c>
      <c r="B19" s="804" t="str">
        <f>IF(Beszámoló!$F$2=1,Nyelv!B265,IF(Beszámoló!$F$2=2,Nyelv!C265,IF(Beszámoló!$F$2=3,Nyelv!D265,Nyelv!E172)))</f>
        <v>5. Befektetett eszközök értékesítésének eredménye +/-</v>
      </c>
      <c r="C19" s="815"/>
      <c r="D19" s="810">
        <f t="shared" si="0"/>
        <v>0</v>
      </c>
      <c r="E19" s="818"/>
      <c r="F19" s="818"/>
      <c r="G19" s="816"/>
    </row>
    <row r="20" spans="1:7" ht="15.95" customHeight="1" x14ac:dyDescent="0.2">
      <c r="A20" s="797" t="s">
        <v>263</v>
      </c>
      <c r="B20" s="804" t="str">
        <f>IF(Beszámoló!$F$2=1,Nyelv!B266,IF(Beszámoló!$F$2=2,Nyelv!C266,IF(Beszámoló!$F$2=3,Nyelv!D266,Nyelv!E173)))</f>
        <v>6. Szállítói kötelezettség változása +/-</v>
      </c>
      <c r="C20" s="815"/>
      <c r="D20" s="810">
        <f t="shared" si="0"/>
        <v>0</v>
      </c>
      <c r="E20" s="192">
        <f>Adatbevitel!$E$101-Adatbevitel!$C$101</f>
        <v>0</v>
      </c>
      <c r="F20" s="818"/>
      <c r="G20" s="816"/>
    </row>
    <row r="21" spans="1:7" ht="15.95" customHeight="1" x14ac:dyDescent="0.2">
      <c r="A21" s="797" t="s">
        <v>264</v>
      </c>
      <c r="B21" s="804" t="str">
        <f>IF(Beszámoló!$F$2=1,Nyelv!B267,IF(Beszámoló!$F$2=2,Nyelv!C267,IF(Beszámoló!$F$2=3,Nyelv!D267,Nyelv!E174)))</f>
        <v>7. Egyéb rövid lejáratú kötelezettség változása +/-</v>
      </c>
      <c r="C21" s="815"/>
      <c r="D21" s="810">
        <f t="shared" si="0"/>
        <v>0</v>
      </c>
      <c r="E21" s="192">
        <f>Adatbevitel!$E$100+Adatbevitel!$E$102+Adatbevitel!$E$103+Adatbevitel!$E$104+Adatbevitel!$E$105+Adatbevitel!$E$106-(Adatbevitel!$C$100+Adatbevitel!$C$102+Adatbevitel!$C$103+Adatbevitel!$C$104+Adatbevitel!$C$105+Adatbevitel!$C$106)</f>
        <v>0</v>
      </c>
      <c r="F21" s="818"/>
      <c r="G21" s="816"/>
    </row>
    <row r="22" spans="1:7" ht="15.95" customHeight="1" x14ac:dyDescent="0.2">
      <c r="A22" s="797" t="s">
        <v>265</v>
      </c>
      <c r="B22" s="804" t="str">
        <f>IF(Beszámoló!$F$2=1,Nyelv!B268,IF(Beszámoló!$F$2=2,Nyelv!C268,IF(Beszámoló!$F$2=3,Nyelv!D268,Nyelv!E175)))</f>
        <v>8. Passzív időbeli elhatárolások változása +/-</v>
      </c>
      <c r="C22" s="815"/>
      <c r="D22" s="810">
        <f t="shared" si="0"/>
        <v>0</v>
      </c>
      <c r="E22" s="192">
        <f>Adatbevitel!$E$109-Adatbevitel!$C$109</f>
        <v>0</v>
      </c>
      <c r="F22" s="818"/>
      <c r="G22" s="816"/>
    </row>
    <row r="23" spans="1:7" ht="15.95" customHeight="1" x14ac:dyDescent="0.2">
      <c r="A23" s="797" t="s">
        <v>266</v>
      </c>
      <c r="B23" s="804" t="str">
        <f>IF(Beszámoló!$F$2=1,Nyelv!B269,IF(Beszámoló!$F$2=2,Nyelv!C269,IF(Beszámoló!$F$2=3,Nyelv!D269,Nyelv!E176)))</f>
        <v>9. Vevőkövetelés változása +/-</v>
      </c>
      <c r="C23" s="815"/>
      <c r="D23" s="810">
        <f t="shared" si="0"/>
        <v>0</v>
      </c>
      <c r="E23" s="192">
        <f>Adatbevitel!$C$41-Adatbevitel!$E$41</f>
        <v>0</v>
      </c>
      <c r="F23" s="818"/>
      <c r="G23" s="816"/>
    </row>
    <row r="24" spans="1:7" ht="15.95" customHeight="1" x14ac:dyDescent="0.2">
      <c r="A24" s="797" t="s">
        <v>267</v>
      </c>
      <c r="B24" s="804" t="str">
        <f>IF(Beszámoló!$F$2=1,Nyelv!B270,IF(Beszámoló!$F$2=2,Nyelv!C270,IF(Beszámoló!$F$2=3,Nyelv!D270,Nyelv!E177)))</f>
        <v>10. Forgóeszközök (vevőkövetelés és pénzeszköz nélkül) változása +/-</v>
      </c>
      <c r="C24" s="815"/>
      <c r="D24" s="810">
        <f t="shared" si="0"/>
        <v>0</v>
      </c>
      <c r="E24" s="192">
        <f>(Adatbevitel!$C$32-Adatbevitel!$C$41-Adatbevitel!$C$56)-(Adatbevitel!$E$32-Adatbevitel!$E$41-Adatbevitel!$E$56)</f>
        <v>0</v>
      </c>
      <c r="F24" s="818"/>
      <c r="G24" s="816"/>
    </row>
    <row r="25" spans="1:7" ht="15.95" customHeight="1" x14ac:dyDescent="0.2">
      <c r="A25" s="797" t="s">
        <v>268</v>
      </c>
      <c r="B25" s="804" t="str">
        <f>IF(Beszámoló!$F$2=1,Nyelv!B271,IF(Beszámoló!$F$2=2,Nyelv!C271,IF(Beszámoló!$F$2=3,Nyelv!D271,Nyelv!E178)))</f>
        <v>11. Aktív időbeli elhatárolások változása +/-</v>
      </c>
      <c r="C25" s="815"/>
      <c r="D25" s="810">
        <f t="shared" si="0"/>
        <v>0</v>
      </c>
      <c r="E25" s="192">
        <f>Adatbevitel!$C$59-Adatbevitel!$E$59</f>
        <v>0</v>
      </c>
      <c r="F25" s="818"/>
      <c r="G25" s="816"/>
    </row>
    <row r="26" spans="1:7" ht="15.95" customHeight="1" x14ac:dyDescent="0.2">
      <c r="A26" s="797" t="s">
        <v>269</v>
      </c>
      <c r="B26" s="804" t="str">
        <f>IF(Beszámoló!$F$2=1,Nyelv!B272,IF(Beszámoló!$F$2=2,Nyelv!C272,IF(Beszámoló!$F$2=3,Nyelv!D272,Nyelv!E179)))</f>
        <v>12. Fizetett adó (nyereség után) -</v>
      </c>
      <c r="C26" s="815"/>
      <c r="D26" s="810">
        <f t="shared" si="0"/>
        <v>0</v>
      </c>
      <c r="E26" s="193">
        <f>Adatbevitel!$E$162*-1</f>
        <v>0</v>
      </c>
      <c r="F26" s="818"/>
      <c r="G26" s="816"/>
    </row>
    <row r="27" spans="1:7" ht="15.95" customHeight="1" x14ac:dyDescent="0.2">
      <c r="A27" s="797" t="s">
        <v>270</v>
      </c>
      <c r="B27" s="804" t="str">
        <f>IF(Beszámoló!$F$2=1,Nyelv!B273,IF(Beszámoló!$F$2=2,Nyelv!C273,IF(Beszámoló!$F$2=3,Nyelv!D273,Nyelv!E180)))</f>
        <v>13. Fizetett osztalék, részesedés -</v>
      </c>
      <c r="C27" s="815"/>
      <c r="D27" s="810">
        <f t="shared" si="0"/>
        <v>0</v>
      </c>
      <c r="E27" s="818"/>
      <c r="F27" s="818"/>
      <c r="G27" s="816"/>
    </row>
    <row r="28" spans="1:7" ht="15.95" customHeight="1" x14ac:dyDescent="0.2">
      <c r="A28" s="798" t="s">
        <v>387</v>
      </c>
      <c r="B28" s="806" t="str">
        <f>IF(Beszámoló!$F$2=1,Nyelv!B274,IF(Beszámoló!$F$2=2,Nyelv!C274,IF(Beszámoló!$F$2=3,Nyelv!D274,Nyelv!E181)))</f>
        <v>II. Befektetési cash flow (14-18. sorok)</v>
      </c>
      <c r="C28" s="819">
        <f>SUM(C29:C33)</f>
        <v>0</v>
      </c>
      <c r="D28" s="819">
        <f>SUM(D29:D33)</f>
        <v>0</v>
      </c>
      <c r="E28" s="821">
        <f>SUM(E29:E33)</f>
        <v>0</v>
      </c>
    </row>
    <row r="29" spans="1:7" ht="15.95" customHeight="1" x14ac:dyDescent="0.2">
      <c r="A29" s="797" t="s">
        <v>271</v>
      </c>
      <c r="B29" s="804" t="str">
        <f>IF(Beszámoló!$F$2=1,Nyelv!B275,IF(Beszámoló!$F$2=2,Nyelv!C275,IF(Beszámoló!$F$2=3,Nyelv!D275,Nyelv!E182)))</f>
        <v>14. Befektetett eszközök beszerzése -</v>
      </c>
      <c r="C29" s="815"/>
      <c r="D29" s="810">
        <f>+E29+F29</f>
        <v>0</v>
      </c>
      <c r="E29" s="818"/>
      <c r="F29" s="818"/>
      <c r="G29" s="816"/>
    </row>
    <row r="30" spans="1:7" ht="15.95" customHeight="1" x14ac:dyDescent="0.2">
      <c r="A30" s="797" t="s">
        <v>272</v>
      </c>
      <c r="B30" s="804" t="str">
        <f>IF(Beszámoló!$F$2=1,Nyelv!B276,IF(Beszámoló!$F$2=2,Nyelv!C276,IF(Beszámoló!$F$2=3,Nyelv!D276,Nyelv!E183)))</f>
        <v>15. Befektetett eszközök eladása +</v>
      </c>
      <c r="C30" s="815"/>
      <c r="D30" s="810">
        <f t="shared" ref="D30:D33" si="1">+E30+F30</f>
        <v>0</v>
      </c>
      <c r="E30" s="818"/>
      <c r="F30" s="818"/>
      <c r="G30" s="816"/>
    </row>
    <row r="31" spans="1:7" ht="15.95" customHeight="1" x14ac:dyDescent="0.2">
      <c r="A31" s="797" t="s">
        <v>273</v>
      </c>
      <c r="B31" s="804" t="str">
        <f>IF(Beszámoló!$F$2=1,Nyelv!B277,IF(Beszámoló!$F$2=2,Nyelv!C277,IF(Beszámoló!$F$2=3,Nyelv!D277,Nyelv!E184)))</f>
        <v>16. Hosszú lejáratra nyújtott kölcsönök és elhelyezett bankbetétek törlesztése, megszüntetése, beváltása +</v>
      </c>
      <c r="C31" s="815"/>
      <c r="D31" s="810">
        <f t="shared" si="1"/>
        <v>0</v>
      </c>
      <c r="E31" s="818"/>
      <c r="F31" s="818"/>
      <c r="G31" s="816"/>
    </row>
    <row r="32" spans="1:7" ht="15.95" customHeight="1" x14ac:dyDescent="0.2">
      <c r="A32" s="797" t="s">
        <v>274</v>
      </c>
      <c r="B32" s="804" t="str">
        <f>IF(Beszámoló!$F$2=1,Nyelv!B278,IF(Beszámoló!$F$2=2,Nyelv!C278,IF(Beszámoló!$F$2=3,Nyelv!D278,Nyelv!E185)))</f>
        <v>17. Hosszú lejáratra nyújtott kölcsönök és elhelyezett bankbetétek -</v>
      </c>
      <c r="C32" s="815"/>
      <c r="D32" s="810">
        <f t="shared" si="1"/>
        <v>0</v>
      </c>
      <c r="E32" s="818"/>
      <c r="F32" s="818"/>
      <c r="G32" s="816"/>
    </row>
    <row r="33" spans="1:7" ht="15.95" customHeight="1" x14ac:dyDescent="0.2">
      <c r="A33" s="797" t="s">
        <v>275</v>
      </c>
      <c r="B33" s="804" t="str">
        <f>IF(Beszámoló!$F$2=1,Nyelv!B279,IF(Beszámoló!$F$2=2,Nyelv!C279,IF(Beszámoló!$F$2=3,Nyelv!D279,Nyelv!E186)))</f>
        <v>18. Kapott osztalék, részesedés +</v>
      </c>
      <c r="C33" s="815"/>
      <c r="D33" s="810">
        <f t="shared" si="1"/>
        <v>0</v>
      </c>
      <c r="E33" s="818"/>
      <c r="F33" s="818"/>
      <c r="G33" s="816"/>
    </row>
    <row r="34" spans="1:7" ht="15.95" customHeight="1" x14ac:dyDescent="0.2">
      <c r="A34" s="798" t="s">
        <v>388</v>
      </c>
      <c r="B34" s="806" t="str">
        <f>IF(Beszámoló!$F$2=1,Nyelv!B280,IF(Beszámoló!$F$2=2,Nyelv!C280,IF(Beszámoló!$F$2=3,Nyelv!D280,Nyelv!E187)))</f>
        <v>III. Finanszírozási cash flow (19-26. sorok)</v>
      </c>
      <c r="C34" s="819">
        <f>SUM(C35:C42)</f>
        <v>0</v>
      </c>
      <c r="D34" s="819">
        <f>SUM(D35:D42)</f>
        <v>0</v>
      </c>
      <c r="E34" s="821">
        <f>SUM(E35:E42)</f>
        <v>0</v>
      </c>
    </row>
    <row r="35" spans="1:7" ht="15.95" customHeight="1" x14ac:dyDescent="0.2">
      <c r="A35" s="797" t="s">
        <v>368</v>
      </c>
      <c r="B35" s="804" t="str">
        <f>IF(Beszámoló!$F$2=1,Nyelv!B281,IF(Beszámoló!$F$2=2,Nyelv!C281,IF(Beszámoló!$F$2=3,Nyelv!D281,Nyelv!E188)))</f>
        <v>19. Részvénykibocsátás, tőkebevonás (tőkeemelés) bevétele +</v>
      </c>
      <c r="C35" s="815"/>
      <c r="D35" s="810">
        <f>+E35+F35</f>
        <v>0</v>
      </c>
      <c r="E35" s="818"/>
      <c r="F35" s="818"/>
      <c r="G35" s="816"/>
    </row>
    <row r="36" spans="1:7" ht="15.95" customHeight="1" x14ac:dyDescent="0.2">
      <c r="A36" s="797" t="s">
        <v>369</v>
      </c>
      <c r="B36" s="804" t="str">
        <f>IF(Beszámoló!$F$2=1,Nyelv!B282,IF(Beszámoló!$F$2=2,Nyelv!C282,IF(Beszámoló!$F$2=3,Nyelv!D282,Nyelv!E189)))</f>
        <v>20. Kötvény és hitelviszonyt megtestesítő értékpapír kibocsátásának bevétele +</v>
      </c>
      <c r="C36" s="815"/>
      <c r="D36" s="810">
        <f t="shared" ref="D36:D42" si="2">+E36+F36</f>
        <v>0</v>
      </c>
      <c r="E36" s="818"/>
      <c r="F36" s="818"/>
      <c r="G36" s="816"/>
    </row>
    <row r="37" spans="1:7" ht="15.95" customHeight="1" x14ac:dyDescent="0.2">
      <c r="A37" s="797" t="s">
        <v>370</v>
      </c>
      <c r="B37" s="804" t="str">
        <f>IF(Beszámoló!$F$2=1,Nyelv!B283,IF(Beszámoló!$F$2=2,Nyelv!C283,IF(Beszámoló!$F$2=3,Nyelv!D283,Nyelv!E190)))</f>
        <v>21. Hitel és kölcsön felvétele +</v>
      </c>
      <c r="C37" s="815"/>
      <c r="D37" s="810">
        <f t="shared" si="2"/>
        <v>0</v>
      </c>
      <c r="E37" s="818"/>
      <c r="F37" s="818"/>
      <c r="G37" s="816"/>
    </row>
    <row r="38" spans="1:7" ht="15.95" customHeight="1" x14ac:dyDescent="0.2">
      <c r="A38" s="797" t="s">
        <v>276</v>
      </c>
      <c r="B38" s="804" t="str">
        <f>IF(Beszámoló!$F$2=1,Nyelv!B284,IF(Beszámoló!$F$2=2,Nyelv!C284,IF(Beszámoló!$F$2=3,Nyelv!D284,Nyelv!E191)))</f>
        <v>22. Véglegesen kapott pénzeszköz +</v>
      </c>
      <c r="C38" s="815"/>
      <c r="D38" s="810">
        <f t="shared" si="2"/>
        <v>0</v>
      </c>
      <c r="E38" s="818"/>
      <c r="F38" s="818"/>
      <c r="G38" s="816"/>
    </row>
    <row r="39" spans="1:7" ht="15.95" customHeight="1" x14ac:dyDescent="0.2">
      <c r="A39" s="797" t="s">
        <v>277</v>
      </c>
      <c r="B39" s="804" t="str">
        <f>IF(Beszámoló!$F$2=1,Nyelv!B285,IF(Beszámoló!$F$2=2,Nyelv!C285,IF(Beszámoló!$F$2=3,Nyelv!D285,Nyelv!E192)))</f>
        <v>23. Részvénybevonás, tőkekivonás (tőkeleszállítás) -</v>
      </c>
      <c r="C39" s="815"/>
      <c r="D39" s="810">
        <f t="shared" si="2"/>
        <v>0</v>
      </c>
      <c r="E39" s="818"/>
      <c r="F39" s="818"/>
      <c r="G39" s="816"/>
    </row>
    <row r="40" spans="1:7" ht="15.95" customHeight="1" x14ac:dyDescent="0.2">
      <c r="A40" s="797" t="s">
        <v>278</v>
      </c>
      <c r="B40" s="804" t="str">
        <f>IF(Beszámoló!$F$2=1,Nyelv!B286,IF(Beszámoló!$F$2=2,Nyelv!C286,IF(Beszámoló!$F$2=3,Nyelv!D286,Nyelv!E193)))</f>
        <v>24. Kötvény és hitelviszonyt megtestesítő értékpapír visszafizetése -</v>
      </c>
      <c r="C40" s="815"/>
      <c r="D40" s="810">
        <f t="shared" si="2"/>
        <v>0</v>
      </c>
      <c r="E40" s="818"/>
      <c r="F40" s="818"/>
      <c r="G40" s="816"/>
    </row>
    <row r="41" spans="1:7" ht="15.95" customHeight="1" x14ac:dyDescent="0.2">
      <c r="A41" s="797" t="s">
        <v>279</v>
      </c>
      <c r="B41" s="804" t="str">
        <f>IF(Beszámoló!$F$2=1,Nyelv!B287,IF(Beszámoló!$F$2=2,Nyelv!C287,IF(Beszámoló!$F$2=3,Nyelv!D287,Nyelv!E194)))</f>
        <v>25. Hitel és kölcsön törlesztése, visszafizetése -</v>
      </c>
      <c r="C41" s="815"/>
      <c r="D41" s="810">
        <f t="shared" si="2"/>
        <v>0</v>
      </c>
      <c r="E41" s="818"/>
      <c r="F41" s="818"/>
      <c r="G41" s="816"/>
    </row>
    <row r="42" spans="1:7" ht="15.95" customHeight="1" x14ac:dyDescent="0.2">
      <c r="A42" s="797" t="s">
        <v>280</v>
      </c>
      <c r="B42" s="804" t="str">
        <f>IF(Beszámoló!$F$2=1,Nyelv!B288,IF(Beszámoló!$F$2=2,Nyelv!C288,IF(Beszámoló!$F$2=3,Nyelv!D288,Nyelv!E195)))</f>
        <v>26. Véglegesen átadott pénzeszköz -</v>
      </c>
      <c r="C42" s="815"/>
      <c r="D42" s="810">
        <f t="shared" si="2"/>
        <v>0</v>
      </c>
      <c r="E42" s="818"/>
      <c r="F42" s="818"/>
      <c r="G42" s="816"/>
    </row>
    <row r="43" spans="1:7" ht="15.95" customHeight="1" x14ac:dyDescent="0.2">
      <c r="A43" s="798" t="s">
        <v>389</v>
      </c>
      <c r="B43" s="806" t="str">
        <f>IF(Beszámoló!$F$2=1,Nyelv!B289,IF(Beszámoló!$F$2=2,Nyelv!C289,IF(Beszámoló!$F$2=3,Nyelv!D289,Nyelv!E196)))</f>
        <v>IV. Pénzeszközök változása (I+II+III. sorok) +/-</v>
      </c>
      <c r="C43" s="819">
        <f>C11+C28+C34</f>
        <v>0</v>
      </c>
      <c r="D43" s="819">
        <f>D11+D28+D34</f>
        <v>0</v>
      </c>
      <c r="E43" s="820">
        <f>E11+E28+E34</f>
        <v>0</v>
      </c>
    </row>
    <row r="44" spans="1:7" ht="15.95" customHeight="1" x14ac:dyDescent="0.2">
      <c r="A44" s="797" t="s">
        <v>281</v>
      </c>
      <c r="B44" s="804" t="str">
        <f>IF(Beszámoló!$F$2=1,Nyelv!B290,IF(Beszámoló!$F$2=2,Nyelv!C290,IF(Beszámoló!$F$2=3,Nyelv!D290,Nyelv!E197)))</f>
        <v>27. Devizás pénzeszközök átértékelése +/-</v>
      </c>
      <c r="C44" s="815"/>
      <c r="D44" s="810"/>
      <c r="E44" s="816"/>
      <c r="F44" s="816"/>
      <c r="G44" s="816"/>
    </row>
    <row r="45" spans="1:7" ht="15.95" customHeight="1" x14ac:dyDescent="0.2">
      <c r="A45" s="798" t="s">
        <v>429</v>
      </c>
      <c r="B45" s="806" t="str">
        <f>IF(Beszámoló!$F$2=1,Nyelv!B291,IF(Beszámoló!$F$2=2,Nyelv!C291,IF(Beszámoló!$F$2=3,Nyelv!D291,Nyelv!E198)))</f>
        <v>V. Pénzeszközök mérleg szerinti változása (IV+27. sorok) +/-</v>
      </c>
      <c r="C45" s="819">
        <f>C43+C44</f>
        <v>0</v>
      </c>
      <c r="D45" s="194">
        <f>D43+D44</f>
        <v>0</v>
      </c>
      <c r="E45" s="194">
        <f>Adatbevitel!$E$56-Adatbevitel!$C$56</f>
        <v>0</v>
      </c>
      <c r="F45" s="802" t="s">
        <v>390</v>
      </c>
    </row>
    <row r="46" spans="1:7" ht="15.95" customHeight="1" x14ac:dyDescent="0.2">
      <c r="A46" s="801"/>
      <c r="B46" s="802"/>
    </row>
    <row r="47" spans="1:7" ht="15.95" customHeight="1" x14ac:dyDescent="0.2">
      <c r="F47" s="195" t="str">
        <f>IF(D45-E45=0,"OK","HIBA")</f>
        <v>OK</v>
      </c>
    </row>
    <row r="48" spans="1:7" ht="15.95" customHeight="1" x14ac:dyDescent="0.2">
      <c r="A48" s="35" t="str">
        <f>Alapadatok!$E$12</f>
        <v>Budapest, 2026. március 24.</v>
      </c>
      <c r="B48" s="85"/>
      <c r="C48" s="812"/>
      <c r="D48" s="813"/>
    </row>
    <row r="49" spans="1:3" ht="15.95" customHeight="1" x14ac:dyDescent="0.2">
      <c r="A49" s="85"/>
      <c r="B49" s="85"/>
      <c r="C49" s="35" t="str">
        <f>IF(Beszámoló!$F$2=1,Nyelv_old!$E$7,IF(Beszámoló!$F$2=2,Nyelv_old!$F$7,IF(Beszámoló!$F$2=3,Nyelv_old!$G$7,Nyelv_old!$H$7)))</f>
        <v>a vállalkozás vezetője</v>
      </c>
    </row>
  </sheetData>
  <mergeCells count="4">
    <mergeCell ref="A4:B4"/>
    <mergeCell ref="E9:E10"/>
    <mergeCell ref="F9:F10"/>
    <mergeCell ref="G9:G10"/>
  </mergeCells>
  <phoneticPr fontId="60" type="noConversion"/>
  <hyperlinks>
    <hyperlink ref="F1" location="Beszámoló!A1" display="Vissza a beszámolóhoz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5"/>
  </sheetPr>
  <dimension ref="A1:AH45"/>
  <sheetViews>
    <sheetView topLeftCell="A4" workbookViewId="0">
      <selection activeCell="AA1" sqref="AA1"/>
    </sheetView>
  </sheetViews>
  <sheetFormatPr defaultColWidth="3.109375" defaultRowHeight="15" x14ac:dyDescent="0.2"/>
  <cols>
    <col min="1" max="18" width="3.109375" customWidth="1"/>
    <col min="19" max="19" width="2.88671875" customWidth="1"/>
  </cols>
  <sheetData>
    <row r="1" spans="1:34" ht="21" customHeight="1" x14ac:dyDescent="0.3">
      <c r="A1" s="60" t="str">
        <f>MID(Alapadatok!$E$6,1,1)</f>
        <v>1</v>
      </c>
      <c r="B1" s="61" t="str">
        <f>MID(Alapadatok!$E$6,2,1)</f>
        <v>2</v>
      </c>
      <c r="C1" s="61" t="str">
        <f>MID(Alapadatok!$E$6,3,1)</f>
        <v>3</v>
      </c>
      <c r="D1" s="61" t="str">
        <f>MID(Alapadatok!$E$6,4,1)</f>
        <v>4</v>
      </c>
      <c r="E1" s="61" t="str">
        <f>MID(Alapadatok!$E$6,5,1)</f>
        <v>5</v>
      </c>
      <c r="F1" s="61" t="str">
        <f>MID(Alapadatok!$E$6,6,1)</f>
        <v>6</v>
      </c>
      <c r="G1" s="61" t="str">
        <f>MID(Alapadatok!$E$6,7,1)</f>
        <v>7</v>
      </c>
      <c r="H1" s="62" t="str">
        <f>MID(Alapadatok!$E$6,8,1)</f>
        <v>8</v>
      </c>
      <c r="I1" s="60" t="str">
        <f>MID(Alapadatok!$E$6,10,1)</f>
        <v>1</v>
      </c>
      <c r="J1" s="61" t="str">
        <f>MID(Alapadatok!$E$6,11,1)</f>
        <v>1</v>
      </c>
      <c r="K1" s="61" t="str">
        <f>MID(Alapadatok!$E$6,12,1)</f>
        <v>1</v>
      </c>
      <c r="L1" s="63" t="str">
        <f>MID(Alapadatok!$E$6,13,1)</f>
        <v>1</v>
      </c>
      <c r="M1" s="60" t="str">
        <f>MID(Alapadatok!$E$6,15,1)</f>
        <v>1</v>
      </c>
      <c r="N1" s="61" t="str">
        <f>MID(Alapadatok!$E$6,16,1)</f>
        <v>0</v>
      </c>
      <c r="O1" s="63" t="str">
        <f>MID(Alapadatok!$E$6,17,1)</f>
        <v>0</v>
      </c>
      <c r="P1" s="60" t="str">
        <f>MID(Alapadatok!$E$6,19,1)</f>
        <v>1</v>
      </c>
      <c r="Q1" s="63" t="str">
        <f>MID(Alapadatok!$E$6,20,1)</f>
        <v>1</v>
      </c>
      <c r="AA1" s="65" t="s">
        <v>244</v>
      </c>
      <c r="AB1" s="66"/>
      <c r="AC1" s="66"/>
      <c r="AD1" s="66"/>
      <c r="AE1" s="66"/>
      <c r="AF1" s="66"/>
      <c r="AG1" s="66"/>
      <c r="AH1" s="66"/>
    </row>
    <row r="2" spans="1:34" x14ac:dyDescent="0.2">
      <c r="A2" s="868" t="s">
        <v>393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</row>
    <row r="4" spans="1:34" ht="21" customHeight="1" x14ac:dyDescent="0.3">
      <c r="A4" s="60" t="str">
        <f>MID(Alapadatok!$E$7,1,1)</f>
        <v>1</v>
      </c>
      <c r="B4" s="62" t="str">
        <f>MID(Alapadatok!$E$7,2,1)</f>
        <v>0</v>
      </c>
      <c r="C4" s="67" t="s">
        <v>245</v>
      </c>
      <c r="D4" s="68" t="str">
        <f>MID(Alapadatok!$E$7,4,1)</f>
        <v>9</v>
      </c>
      <c r="E4" s="62" t="str">
        <f>MID(Alapadatok!$E$7,5,1)</f>
        <v>6</v>
      </c>
      <c r="F4" s="67" t="s">
        <v>245</v>
      </c>
      <c r="G4" s="68" t="str">
        <f>MID(Alapadatok!$E$7,7,1)</f>
        <v>1</v>
      </c>
      <c r="H4" s="61" t="str">
        <f>MID(Alapadatok!$E$7,8,1)</f>
        <v>2</v>
      </c>
      <c r="I4" s="61" t="str">
        <f>MID(Alapadatok!$E$7,9,1)</f>
        <v>5</v>
      </c>
      <c r="J4" s="61" t="str">
        <f>MID(Alapadatok!$E$7,10,1)</f>
        <v>2</v>
      </c>
      <c r="K4" s="61" t="str">
        <f>MID(Alapadatok!$E$7,11,1)</f>
        <v>8</v>
      </c>
      <c r="L4" s="63" t="str">
        <f>MID(Alapadatok!$E$7,12,1)</f>
        <v>5</v>
      </c>
    </row>
    <row r="5" spans="1:34" x14ac:dyDescent="0.2">
      <c r="A5" s="868" t="s">
        <v>394</v>
      </c>
      <c r="B5" s="868"/>
      <c r="C5" s="868"/>
      <c r="D5" s="868"/>
      <c r="E5" s="868"/>
      <c r="F5" s="868"/>
      <c r="G5" s="868"/>
      <c r="H5" s="868"/>
      <c r="I5" s="868"/>
      <c r="J5" s="868"/>
      <c r="K5" s="868"/>
      <c r="L5" s="868"/>
    </row>
    <row r="12" spans="1:34" ht="15.75" x14ac:dyDescent="0.25">
      <c r="A12" s="915" t="str">
        <f>Alapadatok!$E$9</f>
        <v>Minta Kft.</v>
      </c>
      <c r="B12" s="915"/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5"/>
      <c r="P12" s="915"/>
      <c r="Q12" s="916" t="s">
        <v>395</v>
      </c>
      <c r="R12" s="916"/>
      <c r="S12" s="916"/>
      <c r="T12" s="916"/>
      <c r="U12" s="916"/>
      <c r="V12" s="916"/>
      <c r="W12" s="916"/>
    </row>
    <row r="15" spans="1:34" ht="15.75" x14ac:dyDescent="0.25">
      <c r="A15" s="917" t="str">
        <f>+Alapadatok!E10</f>
        <v>Budapest, Ilka u.22.</v>
      </c>
      <c r="B15" s="917"/>
      <c r="C15" s="917"/>
      <c r="D15" s="917"/>
      <c r="E15" s="917"/>
      <c r="F15" s="917"/>
      <c r="G15" s="917"/>
      <c r="H15" s="917"/>
      <c r="I15" s="917"/>
      <c r="J15" s="917"/>
      <c r="K15" s="917"/>
      <c r="L15" s="917"/>
      <c r="M15" s="917"/>
      <c r="N15" s="917"/>
      <c r="O15" s="917"/>
      <c r="P15" s="916" t="s">
        <v>1808</v>
      </c>
      <c r="Q15" s="916"/>
      <c r="R15" s="916"/>
      <c r="S15" s="916"/>
      <c r="T15" s="916"/>
      <c r="U15" s="916"/>
      <c r="V15" s="916"/>
      <c r="W15" s="916"/>
    </row>
    <row r="24" spans="1:23" ht="15.75" x14ac:dyDescent="0.25">
      <c r="I24" s="869" t="str">
        <f>Alapadatok!$E$13&amp;"."</f>
        <v>2025. év.</v>
      </c>
      <c r="J24" s="869"/>
      <c r="K24" s="869"/>
      <c r="L24" s="869"/>
      <c r="M24" s="869"/>
      <c r="N24" s="869"/>
      <c r="O24" s="869"/>
    </row>
    <row r="25" spans="1:23" ht="12.75" customHeight="1" x14ac:dyDescent="0.25">
      <c r="H25" s="72"/>
      <c r="I25" s="72"/>
      <c r="J25" s="72"/>
      <c r="K25" s="72"/>
      <c r="L25" s="72"/>
      <c r="M25" s="72"/>
      <c r="N25" s="72"/>
    </row>
    <row r="27" spans="1:23" ht="23.25" x14ac:dyDescent="0.35">
      <c r="A27" s="918" t="s">
        <v>24</v>
      </c>
      <c r="B27" s="918"/>
      <c r="C27" s="918"/>
      <c r="D27" s="918"/>
      <c r="E27" s="918"/>
      <c r="F27" s="918"/>
      <c r="G27" s="918"/>
      <c r="H27" s="918"/>
      <c r="I27" s="918"/>
      <c r="J27" s="918"/>
      <c r="K27" s="918"/>
      <c r="L27" s="918"/>
      <c r="M27" s="918"/>
      <c r="N27" s="918"/>
      <c r="O27" s="918"/>
      <c r="P27" s="918"/>
      <c r="Q27" s="918"/>
      <c r="R27" s="918"/>
      <c r="S27" s="918"/>
      <c r="T27" s="918"/>
      <c r="U27" s="918"/>
      <c r="V27" s="918"/>
      <c r="W27" s="918"/>
    </row>
    <row r="30" spans="1:23" x14ac:dyDescent="0.2">
      <c r="A30" s="870" t="str">
        <f>IF(Alapadatok!$E$16=1,(IF(Beszámoló!$F$2=1,Nyelv_old!$E$26,IF(Beszámoló!$F$2=2,Nyelv_old!$F$26,IF(Beszámoló!$F$2=3,Nyelv_old!$G$26,Nyelv_old!$H$26)))),"")</f>
        <v/>
      </c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70"/>
      <c r="S30" s="870"/>
      <c r="T30" s="870"/>
      <c r="U30" s="870"/>
      <c r="V30" s="870"/>
      <c r="W30" s="870"/>
    </row>
    <row r="43" spans="1:22" x14ac:dyDescent="0.2">
      <c r="A43" s="919" t="str">
        <f>CONCATENATE("Keltezés: ",Alapadatok!$E$12)</f>
        <v>Keltezés: Budapest, 2026. március 24.</v>
      </c>
      <c r="B43" s="919"/>
      <c r="C43" s="919"/>
      <c r="D43" s="919"/>
      <c r="E43" s="919"/>
      <c r="F43" s="919"/>
      <c r="G43" s="919"/>
      <c r="H43" s="919"/>
      <c r="I43" s="919"/>
      <c r="O43" s="77"/>
      <c r="P43" s="77"/>
      <c r="Q43" s="77"/>
      <c r="R43" s="77"/>
      <c r="S43" s="77"/>
      <c r="T43" s="77"/>
      <c r="U43" s="77"/>
      <c r="V43" s="77"/>
    </row>
    <row r="44" spans="1:22" x14ac:dyDescent="0.2">
      <c r="O44" s="868" t="s">
        <v>396</v>
      </c>
      <c r="P44" s="868"/>
      <c r="Q44" s="868"/>
      <c r="R44" s="868"/>
      <c r="S44" s="868"/>
      <c r="T44" s="868"/>
      <c r="U44" s="868"/>
      <c r="V44" s="868"/>
    </row>
    <row r="45" spans="1:22" x14ac:dyDescent="0.2">
      <c r="O45" s="868" t="s">
        <v>397</v>
      </c>
      <c r="P45" s="868"/>
      <c r="Q45" s="868"/>
      <c r="R45" s="868"/>
      <c r="S45" s="868"/>
      <c r="T45" s="868"/>
      <c r="U45" s="868"/>
      <c r="V45" s="868"/>
    </row>
  </sheetData>
  <sheetProtection selectLockedCells="1" selectUnlockedCells="1"/>
  <mergeCells count="12">
    <mergeCell ref="O45:V45"/>
    <mergeCell ref="I24:O24"/>
    <mergeCell ref="A27:W27"/>
    <mergeCell ref="A30:W30"/>
    <mergeCell ref="A43:I43"/>
    <mergeCell ref="O44:V44"/>
    <mergeCell ref="A2:Q2"/>
    <mergeCell ref="A5:L5"/>
    <mergeCell ref="A12:P12"/>
    <mergeCell ref="Q12:W12"/>
    <mergeCell ref="A15:O15"/>
    <mergeCell ref="P15:W15"/>
  </mergeCells>
  <hyperlinks>
    <hyperlink ref="AA1" location="Beszámoló!A1" display="Vissza a beszámolóhoz" xr:uid="{00000000-0004-0000-0A00-000000000000}"/>
  </hyperlinks>
  <pageMargins left="0.74791666666666667" right="0.74791666666666667" top="0.98402777777777772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5"/>
  </sheetPr>
  <dimension ref="A1:K49"/>
  <sheetViews>
    <sheetView topLeftCell="A9" workbookViewId="0">
      <selection activeCell="B15" sqref="B15:D15"/>
    </sheetView>
  </sheetViews>
  <sheetFormatPr defaultColWidth="8.88671875" defaultRowHeight="12.75" x14ac:dyDescent="0.2"/>
  <cols>
    <col min="1" max="1" width="5.6640625" style="18" customWidth="1"/>
    <col min="2" max="2" width="28.6640625" style="18" customWidth="1"/>
    <col min="3" max="3" width="3.33203125" style="18" customWidth="1"/>
    <col min="4" max="7" width="8.33203125" style="18" customWidth="1"/>
    <col min="8" max="16384" width="8.88671875" style="18"/>
  </cols>
  <sheetData>
    <row r="1" spans="1:11" customFormat="1" ht="12.75" customHeight="1" x14ac:dyDescent="0.25">
      <c r="A1" s="871" t="str">
        <f>CONCATENATE(" Statisztikai számjel: ",Alapadatok!$E$6)</f>
        <v xml:space="preserve"> Statisztikai számjel: 12345678-1111-100-11</v>
      </c>
      <c r="B1" s="871"/>
      <c r="C1" s="44"/>
      <c r="D1" s="872"/>
      <c r="E1" s="872"/>
      <c r="F1" s="872"/>
      <c r="G1" s="872"/>
      <c r="I1" s="83"/>
    </row>
    <row r="2" spans="1:11" customFormat="1" ht="12.75" customHeight="1" x14ac:dyDescent="0.25">
      <c r="A2" s="871" t="str">
        <f>CONCATENATE(" Cégjegyzék szám: ",Alapadatok!$E$7)</f>
        <v xml:space="preserve"> Cégjegyzék szám: 10-96-125285</v>
      </c>
      <c r="B2" s="871"/>
      <c r="C2" s="75"/>
      <c r="D2" s="872"/>
      <c r="E2" s="872"/>
      <c r="F2" s="872"/>
      <c r="G2" s="872"/>
      <c r="I2" s="65" t="s">
        <v>244</v>
      </c>
      <c r="J2" s="66"/>
      <c r="K2" s="66"/>
    </row>
    <row r="3" spans="1:11" customFormat="1" ht="12.75" customHeight="1" x14ac:dyDescent="0.2">
      <c r="A3" s="18"/>
    </row>
    <row r="4" spans="1:11" customFormat="1" ht="12.75" customHeight="1" x14ac:dyDescent="0.2">
      <c r="A4" s="871" t="str">
        <f>Alapadatok!$E$9</f>
        <v>Minta Kft.</v>
      </c>
      <c r="B4" s="871"/>
      <c r="C4" s="17"/>
      <c r="D4" s="17"/>
      <c r="F4" s="873"/>
      <c r="G4" s="873"/>
    </row>
    <row r="5" spans="1:11" customFormat="1" ht="12.75" customHeight="1" x14ac:dyDescent="0.2">
      <c r="A5" s="17"/>
      <c r="B5" s="17"/>
      <c r="C5" s="17"/>
      <c r="D5" s="17"/>
      <c r="G5" s="84"/>
    </row>
    <row r="6" spans="1:11" customFormat="1" ht="15" customHeight="1" x14ac:dyDescent="0.25">
      <c r="A6" s="874" t="s">
        <v>24</v>
      </c>
      <c r="B6" s="874"/>
      <c r="C6" s="874"/>
      <c r="D6" s="874"/>
      <c r="E6" s="874"/>
      <c r="F6" s="874"/>
      <c r="G6" s="874"/>
    </row>
    <row r="7" spans="1:11" customFormat="1" ht="15" customHeight="1" x14ac:dyDescent="0.25">
      <c r="A7" s="897" t="s">
        <v>398</v>
      </c>
      <c r="B7" s="897"/>
      <c r="C7" s="897"/>
      <c r="D7" s="897"/>
      <c r="E7" s="897"/>
      <c r="F7" s="897"/>
      <c r="G7" s="897"/>
    </row>
    <row r="8" spans="1:11" customFormat="1" ht="15" customHeight="1" x14ac:dyDescent="0.25">
      <c r="A8" s="875"/>
      <c r="B8" s="875"/>
      <c r="C8" s="875"/>
      <c r="D8" s="875"/>
      <c r="E8" s="875"/>
      <c r="F8" s="875"/>
      <c r="G8" s="875"/>
    </row>
    <row r="9" spans="1:11" customFormat="1" ht="12.75" customHeight="1" x14ac:dyDescent="0.2">
      <c r="A9" s="871" t="str">
        <f>IF(Beszámoló!$F$2=1,Nyelv_old!$E$15,IF(Beszámoló!$F$2=2,Nyelv_old!$F$15,IF(Beszámoló!$F$2=3,Nyelv_old!$G$15,Nyelv_old!$H$15)))</f>
        <v>Eszközök(aktívák)</v>
      </c>
      <c r="B9" s="871"/>
      <c r="C9" s="49"/>
      <c r="D9" s="49"/>
      <c r="E9" s="49"/>
      <c r="F9" s="49"/>
      <c r="G9" s="49"/>
    </row>
    <row r="10" spans="1:11" customFormat="1" ht="12.75" customHeight="1" thickBot="1" x14ac:dyDescent="0.25">
      <c r="A10" s="85"/>
      <c r="B10" s="86"/>
      <c r="C10" s="85"/>
      <c r="D10" s="85"/>
      <c r="E10" s="85"/>
      <c r="F10" s="876" t="str">
        <f>IF(Beszámoló!$F$2=1,Nyelv_old!$E$16,IF(Beszámoló!$F$2=2,Nyelv_old!$F$16,IF(Beszámoló!$F$2=3,Nyelv_old!$G$16,Nyelv_old!$H$16)))</f>
        <v>adatok E Ft-ban</v>
      </c>
      <c r="G10" s="876"/>
    </row>
    <row r="11" spans="1:11" ht="36.75" customHeight="1" x14ac:dyDescent="0.2">
      <c r="A11" s="87" t="str">
        <f>IF(Beszámoló!$F$2=1,Nyelv_old!$E$17,IF(Beszámoló!$F$2=2,Nyelv_old!$F$17,IF(Beszámoló!$F$2=3,Nyelv_old!$G$17,Nyelv_old!$H$17)))</f>
        <v>Sorszám</v>
      </c>
      <c r="B11" s="877" t="str">
        <f>IF(Beszámoló!$F$2=1,Nyelv_old!$E$18,IF(Beszámoló!$F$2=2,Nyelv_old!$F$18,IF(Beszámoló!$F$2=3,Nyelv_old!$G$18,Nyelv_old!$H$18)))</f>
        <v>A tétel megnevezése</v>
      </c>
      <c r="C11" s="877"/>
      <c r="D11" s="877"/>
      <c r="E11" s="88" t="str">
        <f>IF(Beszámoló!$F$2=1,Nyelv_old!$E$19,IF(Beszámoló!$F$2=2,Nyelv_old!$F$19,IF(Beszámoló!$F$2=3,Nyelv_old!$G$19,Nyelv_old!$H$19)))</f>
        <v>Előző év</v>
      </c>
      <c r="F11" s="89" t="str">
        <f>IF(Beszámoló!$F$2=1,Nyelv_old!$E$20,IF(Beszámoló!$F$2=2,Nyelv_old!$F$20,IF(Beszámoló!$F$2=3,Nyelv_old!$G$20,Nyelv_old!$H$20)))</f>
        <v>Előző év(ek) módosításai</v>
      </c>
      <c r="G11" s="90" t="str">
        <f>IF(Beszámoló!$F$2=1,Nyelv_old!$E$21,IF(Beszámoló!$F$2=2,Nyelv_old!$F$21,IF(Beszámoló!$F$2=3,Nyelv_old!$G$21,Nyelv_old!$H$21)))</f>
        <v>Tárgyév</v>
      </c>
    </row>
    <row r="12" spans="1:11" ht="12" customHeight="1" thickBot="1" x14ac:dyDescent="0.25">
      <c r="A12" s="91" t="s">
        <v>253</v>
      </c>
      <c r="B12" s="878" t="s">
        <v>254</v>
      </c>
      <c r="C12" s="878"/>
      <c r="D12" s="878"/>
      <c r="E12" s="93" t="s">
        <v>255</v>
      </c>
      <c r="F12" s="92" t="s">
        <v>256</v>
      </c>
      <c r="G12" s="94" t="s">
        <v>257</v>
      </c>
    </row>
    <row r="13" spans="1:11" s="200" customFormat="1" ht="15" customHeight="1" x14ac:dyDescent="0.2">
      <c r="A13" s="197" t="s">
        <v>258</v>
      </c>
      <c r="B13" s="871" t="s">
        <v>399</v>
      </c>
      <c r="C13" s="871"/>
      <c r="D13" s="871"/>
      <c r="E13" s="198">
        <f>Adatbevitel!C3</f>
        <v>0</v>
      </c>
      <c r="F13" s="198">
        <f>Adatbevitel!D3</f>
        <v>0</v>
      </c>
      <c r="G13" s="198">
        <f>Adatbevitel!E3</f>
        <v>0</v>
      </c>
    </row>
    <row r="14" spans="1:11" s="200" customFormat="1" ht="15" customHeight="1" x14ac:dyDescent="0.2">
      <c r="A14" s="201" t="s">
        <v>259</v>
      </c>
      <c r="B14" s="920" t="s">
        <v>400</v>
      </c>
      <c r="C14" s="920"/>
      <c r="D14" s="920"/>
      <c r="E14" s="202">
        <f>Adatbevitel!C4</f>
        <v>0</v>
      </c>
      <c r="F14" s="202">
        <f>Adatbevitel!D4</f>
        <v>0</v>
      </c>
      <c r="G14" s="202">
        <f>Adatbevitel!E4</f>
        <v>0</v>
      </c>
    </row>
    <row r="15" spans="1:11" s="200" customFormat="1" ht="15" customHeight="1" x14ac:dyDescent="0.2">
      <c r="A15" s="201" t="s">
        <v>260</v>
      </c>
      <c r="B15" s="920" t="s">
        <v>401</v>
      </c>
      <c r="C15" s="920"/>
      <c r="D15" s="920"/>
      <c r="E15" s="202">
        <f>Adatbevitel!C12</f>
        <v>0</v>
      </c>
      <c r="F15" s="202">
        <f>Adatbevitel!D12</f>
        <v>0</v>
      </c>
      <c r="G15" s="202">
        <f>Adatbevitel!E12</f>
        <v>0</v>
      </c>
    </row>
    <row r="16" spans="1:11" s="200" customFormat="1" ht="15" customHeight="1" x14ac:dyDescent="0.2">
      <c r="A16" s="201" t="s">
        <v>261</v>
      </c>
      <c r="B16" s="920" t="s">
        <v>402</v>
      </c>
      <c r="C16" s="920"/>
      <c r="D16" s="920"/>
      <c r="E16" s="202">
        <f>Adatbevitel!C20</f>
        <v>0</v>
      </c>
      <c r="F16" s="202">
        <f>Adatbevitel!D20</f>
        <v>0</v>
      </c>
      <c r="G16" s="202">
        <f>Adatbevitel!E20</f>
        <v>0</v>
      </c>
    </row>
    <row r="17" spans="1:7" s="200" customFormat="1" ht="15" customHeight="1" x14ac:dyDescent="0.2">
      <c r="A17" s="201" t="s">
        <v>262</v>
      </c>
      <c r="B17" s="920" t="s">
        <v>1945</v>
      </c>
      <c r="C17" s="920"/>
      <c r="D17" s="920"/>
      <c r="E17" s="202">
        <f>Adatbevitel!C31</f>
        <v>0</v>
      </c>
      <c r="F17" s="202">
        <f>Adatbevitel!D31</f>
        <v>0</v>
      </c>
      <c r="G17" s="202">
        <f>Adatbevitel!E31</f>
        <v>0</v>
      </c>
    </row>
    <row r="18" spans="1:7" s="200" customFormat="1" ht="15" customHeight="1" x14ac:dyDescent="0.2">
      <c r="A18" s="201" t="s">
        <v>263</v>
      </c>
      <c r="B18" s="871" t="s">
        <v>403</v>
      </c>
      <c r="C18" s="871"/>
      <c r="D18" s="871"/>
      <c r="E18" s="203">
        <f>Adatbevitel!C32</f>
        <v>0</v>
      </c>
      <c r="F18" s="203">
        <f>Adatbevitel!D32</f>
        <v>0</v>
      </c>
      <c r="G18" s="203">
        <f>Adatbevitel!E32</f>
        <v>0</v>
      </c>
    </row>
    <row r="19" spans="1:7" s="200" customFormat="1" ht="15" customHeight="1" x14ac:dyDescent="0.2">
      <c r="A19" s="201" t="s">
        <v>264</v>
      </c>
      <c r="B19" s="920" t="s">
        <v>404</v>
      </c>
      <c r="C19" s="920"/>
      <c r="D19" s="920"/>
      <c r="E19" s="202">
        <f>Adatbevitel!C33</f>
        <v>0</v>
      </c>
      <c r="F19" s="202">
        <f>Adatbevitel!D33</f>
        <v>0</v>
      </c>
      <c r="G19" s="202">
        <f>Adatbevitel!E33</f>
        <v>0</v>
      </c>
    </row>
    <row r="20" spans="1:7" s="200" customFormat="1" ht="15" customHeight="1" x14ac:dyDescent="0.2">
      <c r="A20" s="201" t="s">
        <v>265</v>
      </c>
      <c r="B20" s="920" t="s">
        <v>405</v>
      </c>
      <c r="C20" s="920"/>
      <c r="D20" s="920"/>
      <c r="E20" s="202">
        <f>Adatbevitel!C40</f>
        <v>0</v>
      </c>
      <c r="F20" s="202">
        <f>Adatbevitel!D40</f>
        <v>0</v>
      </c>
      <c r="G20" s="202">
        <f>Adatbevitel!E40</f>
        <v>0</v>
      </c>
    </row>
    <row r="21" spans="1:7" s="200" customFormat="1" ht="15" customHeight="1" x14ac:dyDescent="0.2">
      <c r="A21" s="201" t="s">
        <v>266</v>
      </c>
      <c r="B21" s="920" t="s">
        <v>406</v>
      </c>
      <c r="C21" s="920"/>
      <c r="D21" s="920"/>
      <c r="E21" s="202">
        <f>Adatbevitel!C49</f>
        <v>0</v>
      </c>
      <c r="F21" s="202">
        <f>Adatbevitel!D49</f>
        <v>0</v>
      </c>
      <c r="G21" s="202">
        <f>Adatbevitel!E49</f>
        <v>0</v>
      </c>
    </row>
    <row r="22" spans="1:7" s="200" customFormat="1" ht="15" customHeight="1" x14ac:dyDescent="0.2">
      <c r="A22" s="201" t="s">
        <v>267</v>
      </c>
      <c r="B22" s="920" t="s">
        <v>407</v>
      </c>
      <c r="C22" s="920"/>
      <c r="D22" s="920"/>
      <c r="E22" s="202">
        <f>Adatbevitel!C56</f>
        <v>0</v>
      </c>
      <c r="F22" s="202">
        <f>Adatbevitel!D56</f>
        <v>0</v>
      </c>
      <c r="G22" s="202">
        <f>Adatbevitel!E56</f>
        <v>0</v>
      </c>
    </row>
    <row r="23" spans="1:7" s="200" customFormat="1" ht="15" customHeight="1" x14ac:dyDescent="0.2">
      <c r="A23" s="201" t="s">
        <v>268</v>
      </c>
      <c r="B23" s="921" t="s">
        <v>408</v>
      </c>
      <c r="C23" s="921"/>
      <c r="D23" s="921"/>
      <c r="E23" s="203">
        <f>Adatbevitel!C59</f>
        <v>0</v>
      </c>
      <c r="F23" s="203">
        <f>Adatbevitel!D59</f>
        <v>0</v>
      </c>
      <c r="G23" s="203">
        <f>Adatbevitel!E59</f>
        <v>0</v>
      </c>
    </row>
    <row r="24" spans="1:7" s="200" customFormat="1" ht="15" customHeight="1" thickBot="1" x14ac:dyDescent="0.25">
      <c r="A24" s="201" t="s">
        <v>269</v>
      </c>
      <c r="B24" s="922" t="s">
        <v>409</v>
      </c>
      <c r="C24" s="922"/>
      <c r="D24" s="922"/>
      <c r="E24" s="205">
        <f>Adatbevitel!C63</f>
        <v>0</v>
      </c>
      <c r="F24" s="205">
        <f>Adatbevitel!D63</f>
        <v>0</v>
      </c>
      <c r="G24" s="205">
        <f>Adatbevitel!E63</f>
        <v>0</v>
      </c>
    </row>
    <row r="25" spans="1:7" s="200" customFormat="1" ht="12.75" customHeight="1" x14ac:dyDescent="0.2">
      <c r="A25" s="159"/>
    </row>
    <row r="26" spans="1:7" s="200" customFormat="1" ht="12.75" customHeight="1" x14ac:dyDescent="0.2">
      <c r="A26" s="159"/>
    </row>
    <row r="27" spans="1:7" s="200" customFormat="1" ht="12.75" customHeight="1" x14ac:dyDescent="0.2">
      <c r="A27" s="871" t="s">
        <v>410</v>
      </c>
      <c r="B27" s="871"/>
      <c r="C27" s="171"/>
    </row>
    <row r="28" spans="1:7" s="200" customFormat="1" ht="12.75" customHeight="1" thickBot="1" x14ac:dyDescent="0.25">
      <c r="A28" s="159"/>
    </row>
    <row r="29" spans="1:7" s="200" customFormat="1" ht="15" customHeight="1" x14ac:dyDescent="0.2">
      <c r="A29" s="201" t="s">
        <v>270</v>
      </c>
      <c r="B29" s="923" t="s">
        <v>411</v>
      </c>
      <c r="C29" s="923"/>
      <c r="D29" s="923"/>
      <c r="E29" s="198">
        <f>Adatbevitel!C64</f>
        <v>0</v>
      </c>
      <c r="F29" s="198">
        <f>Adatbevitel!D64</f>
        <v>0</v>
      </c>
      <c r="G29" s="199">
        <f>Adatbevitel!E64</f>
        <v>0</v>
      </c>
    </row>
    <row r="30" spans="1:7" s="200" customFormat="1" ht="15" customHeight="1" x14ac:dyDescent="0.2">
      <c r="A30" s="201" t="s">
        <v>271</v>
      </c>
      <c r="B30" s="920" t="s">
        <v>78</v>
      </c>
      <c r="C30" s="920"/>
      <c r="D30" s="920"/>
      <c r="E30" s="202">
        <f>Adatbevitel!C65</f>
        <v>0</v>
      </c>
      <c r="F30" s="202">
        <f>Adatbevitel!D65</f>
        <v>0</v>
      </c>
      <c r="G30" s="202">
        <f>Adatbevitel!E65</f>
        <v>0</v>
      </c>
    </row>
    <row r="31" spans="1:7" s="200" customFormat="1" ht="15" hidden="1" customHeight="1" x14ac:dyDescent="0.2">
      <c r="A31" s="201" t="s">
        <v>272</v>
      </c>
      <c r="B31" s="920" t="s">
        <v>412</v>
      </c>
      <c r="C31" s="920"/>
      <c r="D31" s="920"/>
      <c r="E31" s="202">
        <f>Adatbevitel!$C$66</f>
        <v>0</v>
      </c>
      <c r="F31" s="202">
        <f>Adatbevitel!$C$66</f>
        <v>0</v>
      </c>
      <c r="G31" s="202">
        <f>Adatbevitel!$C$66</f>
        <v>0</v>
      </c>
    </row>
    <row r="32" spans="1:7" s="200" customFormat="1" ht="15" customHeight="1" x14ac:dyDescent="0.2">
      <c r="A32" s="201" t="s">
        <v>273</v>
      </c>
      <c r="B32" s="920" t="s">
        <v>413</v>
      </c>
      <c r="C32" s="920"/>
      <c r="D32" s="920"/>
      <c r="E32" s="202">
        <f>Adatbevitel!C67</f>
        <v>0</v>
      </c>
      <c r="F32" s="202">
        <f>Adatbevitel!D67</f>
        <v>0</v>
      </c>
      <c r="G32" s="202">
        <f>Adatbevitel!E67</f>
        <v>0</v>
      </c>
    </row>
    <row r="33" spans="1:7" s="200" customFormat="1" ht="15" customHeight="1" x14ac:dyDescent="0.2">
      <c r="A33" s="201" t="s">
        <v>274</v>
      </c>
      <c r="B33" s="920" t="s">
        <v>81</v>
      </c>
      <c r="C33" s="920"/>
      <c r="D33" s="920"/>
      <c r="E33" s="202">
        <f>Adatbevitel!C68</f>
        <v>0</v>
      </c>
      <c r="F33" s="202">
        <f>Adatbevitel!D68</f>
        <v>0</v>
      </c>
      <c r="G33" s="202">
        <f>Adatbevitel!E68</f>
        <v>0</v>
      </c>
    </row>
    <row r="34" spans="1:7" s="200" customFormat="1" ht="15" customHeight="1" x14ac:dyDescent="0.2">
      <c r="A34" s="201" t="s">
        <v>275</v>
      </c>
      <c r="B34" s="920" t="s">
        <v>82</v>
      </c>
      <c r="C34" s="920"/>
      <c r="D34" s="920"/>
      <c r="E34" s="202">
        <f>Adatbevitel!C69</f>
        <v>0</v>
      </c>
      <c r="F34" s="202">
        <f>Adatbevitel!D69</f>
        <v>0</v>
      </c>
      <c r="G34" s="202">
        <f>Adatbevitel!E69</f>
        <v>0</v>
      </c>
    </row>
    <row r="35" spans="1:7" s="200" customFormat="1" ht="15" customHeight="1" x14ac:dyDescent="0.2">
      <c r="A35" s="201" t="s">
        <v>368</v>
      </c>
      <c r="B35" s="920" t="s">
        <v>414</v>
      </c>
      <c r="C35" s="920"/>
      <c r="D35" s="920"/>
      <c r="E35" s="202">
        <f>Adatbevitel!C70</f>
        <v>0</v>
      </c>
      <c r="F35" s="202">
        <f>Adatbevitel!D70</f>
        <v>0</v>
      </c>
      <c r="G35" s="202">
        <f>Adatbevitel!E70</f>
        <v>0</v>
      </c>
    </row>
    <row r="36" spans="1:7" s="200" customFormat="1" ht="15" customHeight="1" x14ac:dyDescent="0.2">
      <c r="A36" s="201" t="s">
        <v>369</v>
      </c>
      <c r="B36" s="920" t="s">
        <v>84</v>
      </c>
      <c r="C36" s="920"/>
      <c r="D36" s="920"/>
      <c r="E36" s="202">
        <f>Adatbevitel!C71</f>
        <v>0</v>
      </c>
      <c r="F36" s="202">
        <f>Adatbevitel!D71</f>
        <v>0</v>
      </c>
      <c r="G36" s="202">
        <f>Adatbevitel!E71</f>
        <v>0</v>
      </c>
    </row>
    <row r="37" spans="1:7" s="200" customFormat="1" ht="15" customHeight="1" x14ac:dyDescent="0.2">
      <c r="A37" s="201" t="s">
        <v>370</v>
      </c>
      <c r="B37" s="920" t="s">
        <v>415</v>
      </c>
      <c r="C37" s="920"/>
      <c r="D37" s="920"/>
      <c r="E37" s="202">
        <f>Adatbevitel!C72</f>
        <v>0</v>
      </c>
      <c r="F37" s="202">
        <f>Adatbevitel!D72</f>
        <v>0</v>
      </c>
      <c r="G37" s="202">
        <f>Adatbevitel!E72</f>
        <v>0</v>
      </c>
    </row>
    <row r="38" spans="1:7" s="200" customFormat="1" ht="15" customHeight="1" x14ac:dyDescent="0.2">
      <c r="A38" s="201" t="s">
        <v>276</v>
      </c>
      <c r="B38" s="921" t="s">
        <v>416</v>
      </c>
      <c r="C38" s="921"/>
      <c r="D38" s="921"/>
      <c r="E38" s="203">
        <f>Adatbevitel!C75</f>
        <v>0</v>
      </c>
      <c r="F38" s="203">
        <f>Adatbevitel!D75</f>
        <v>0</v>
      </c>
      <c r="G38" s="203">
        <f>Adatbevitel!E75</f>
        <v>0</v>
      </c>
    </row>
    <row r="39" spans="1:7" s="200" customFormat="1" ht="15" customHeight="1" x14ac:dyDescent="0.2">
      <c r="A39" s="201" t="s">
        <v>277</v>
      </c>
      <c r="B39" s="871" t="s">
        <v>417</v>
      </c>
      <c r="C39" s="871"/>
      <c r="D39" s="871"/>
      <c r="E39" s="203">
        <f>Adatbevitel!C79</f>
        <v>0</v>
      </c>
      <c r="F39" s="203">
        <f>Adatbevitel!D79</f>
        <v>0</v>
      </c>
      <c r="G39" s="203">
        <f>Adatbevitel!E79</f>
        <v>0</v>
      </c>
    </row>
    <row r="40" spans="1:7" s="200" customFormat="1" ht="15" customHeight="1" x14ac:dyDescent="0.2">
      <c r="A40" s="201" t="s">
        <v>278</v>
      </c>
      <c r="B40" s="920" t="s">
        <v>418</v>
      </c>
      <c r="C40" s="920"/>
      <c r="D40" s="920"/>
      <c r="E40" s="202">
        <f>Adatbevitel!C80</f>
        <v>0</v>
      </c>
      <c r="F40" s="202">
        <f>Adatbevitel!D80</f>
        <v>0</v>
      </c>
      <c r="G40" s="202">
        <f>Adatbevitel!E80</f>
        <v>0</v>
      </c>
    </row>
    <row r="41" spans="1:7" s="200" customFormat="1" ht="15" customHeight="1" x14ac:dyDescent="0.2">
      <c r="A41" s="201" t="s">
        <v>279</v>
      </c>
      <c r="B41" s="920" t="s">
        <v>419</v>
      </c>
      <c r="C41" s="920"/>
      <c r="D41" s="920"/>
      <c r="E41" s="202">
        <f>Adatbevitel!C85</f>
        <v>0</v>
      </c>
      <c r="F41" s="202">
        <f>Adatbevitel!D85</f>
        <v>0</v>
      </c>
      <c r="G41" s="202">
        <f>Adatbevitel!E85</f>
        <v>0</v>
      </c>
    </row>
    <row r="42" spans="1:7" s="200" customFormat="1" ht="15" customHeight="1" x14ac:dyDescent="0.2">
      <c r="A42" s="201" t="s">
        <v>280</v>
      </c>
      <c r="B42" s="920" t="s">
        <v>420</v>
      </c>
      <c r="C42" s="920"/>
      <c r="D42" s="920"/>
      <c r="E42" s="202">
        <f>Adatbevitel!C96</f>
        <v>0</v>
      </c>
      <c r="F42" s="202">
        <f>Adatbevitel!D96</f>
        <v>0</v>
      </c>
      <c r="G42" s="202">
        <f>Adatbevitel!E96</f>
        <v>0</v>
      </c>
    </row>
    <row r="43" spans="1:7" s="200" customFormat="1" ht="15" customHeight="1" x14ac:dyDescent="0.2">
      <c r="A43" s="201" t="s">
        <v>281</v>
      </c>
      <c r="B43" s="921" t="s">
        <v>421</v>
      </c>
      <c r="C43" s="921"/>
      <c r="D43" s="921"/>
      <c r="E43" s="203">
        <f>Adatbevitel!C109</f>
        <v>0</v>
      </c>
      <c r="F43" s="203">
        <f>Adatbevitel!D109</f>
        <v>0</v>
      </c>
      <c r="G43" s="203">
        <f>Adatbevitel!E109</f>
        <v>0</v>
      </c>
    </row>
    <row r="44" spans="1:7" s="200" customFormat="1" ht="15" customHeight="1" thickBot="1" x14ac:dyDescent="0.25">
      <c r="A44" s="201" t="s">
        <v>282</v>
      </c>
      <c r="B44" s="922" t="s">
        <v>422</v>
      </c>
      <c r="C44" s="922"/>
      <c r="D44" s="922"/>
      <c r="E44" s="205">
        <f>Adatbevitel!C113</f>
        <v>0</v>
      </c>
      <c r="F44" s="205">
        <f>Adatbevitel!D113</f>
        <v>0</v>
      </c>
      <c r="G44" s="205">
        <f>Adatbevitel!E113</f>
        <v>0</v>
      </c>
    </row>
    <row r="45" spans="1:7" ht="12.75" customHeight="1" x14ac:dyDescent="0.2">
      <c r="A45" s="116"/>
      <c r="B45" s="116"/>
      <c r="C45" s="116"/>
      <c r="D45" s="116"/>
      <c r="E45" s="116"/>
      <c r="F45" s="116"/>
      <c r="G45" s="116"/>
    </row>
    <row r="46" spans="1:7" ht="12.75" customHeight="1" x14ac:dyDescent="0.2">
      <c r="A46" s="116"/>
      <c r="B46" s="116"/>
      <c r="C46" s="116"/>
      <c r="D46" s="116"/>
      <c r="E46" s="116"/>
      <c r="F46" s="116"/>
      <c r="G46" s="116"/>
    </row>
    <row r="47" spans="1:7" ht="12.75" customHeight="1" x14ac:dyDescent="0.2">
      <c r="A47" s="924" t="str">
        <f>Alapadatok!$E$12</f>
        <v>Budapest, 2026. március 24.</v>
      </c>
      <c r="B47" s="924"/>
      <c r="C47" s="116"/>
      <c r="D47" s="116"/>
      <c r="E47" s="116"/>
      <c r="F47" s="116"/>
      <c r="G47" s="116"/>
    </row>
    <row r="48" spans="1:7" ht="12.75" customHeight="1" x14ac:dyDescent="0.2">
      <c r="A48" s="116"/>
      <c r="B48" s="116"/>
      <c r="C48" s="116"/>
      <c r="D48" s="116"/>
      <c r="E48" s="907" t="s">
        <v>396</v>
      </c>
      <c r="F48" s="907"/>
      <c r="G48" s="907"/>
    </row>
    <row r="49" spans="1:7" ht="12.75" customHeight="1" x14ac:dyDescent="0.2">
      <c r="A49" s="116"/>
      <c r="B49" s="116"/>
      <c r="C49" s="116"/>
      <c r="D49" s="116"/>
      <c r="E49" s="882" t="s">
        <v>397</v>
      </c>
      <c r="F49" s="882"/>
      <c r="G49" s="882"/>
    </row>
  </sheetData>
  <sheetProtection selectLockedCells="1" selectUnlockedCells="1"/>
  <mergeCells count="44">
    <mergeCell ref="B40:D40"/>
    <mergeCell ref="E49:G49"/>
    <mergeCell ref="B41:D41"/>
    <mergeCell ref="B42:D42"/>
    <mergeCell ref="B43:D43"/>
    <mergeCell ref="B44:D44"/>
    <mergeCell ref="A47:B47"/>
    <mergeCell ref="E48:G48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2:D22"/>
    <mergeCell ref="B23:D23"/>
    <mergeCell ref="B24:D24"/>
    <mergeCell ref="A27:B27"/>
    <mergeCell ref="B29:D29"/>
    <mergeCell ref="B16:D16"/>
    <mergeCell ref="B18:D18"/>
    <mergeCell ref="B19:D19"/>
    <mergeCell ref="B20:D20"/>
    <mergeCell ref="B21:D21"/>
    <mergeCell ref="B17:D17"/>
    <mergeCell ref="B11:D11"/>
    <mergeCell ref="B12:D12"/>
    <mergeCell ref="B13:D13"/>
    <mergeCell ref="B14:D14"/>
    <mergeCell ref="B15:D15"/>
    <mergeCell ref="A6:G6"/>
    <mergeCell ref="A7:G7"/>
    <mergeCell ref="A8:G8"/>
    <mergeCell ref="A9:B9"/>
    <mergeCell ref="F10:G10"/>
    <mergeCell ref="A1:B1"/>
    <mergeCell ref="D1:G2"/>
    <mergeCell ref="A2:B2"/>
    <mergeCell ref="A4:B4"/>
    <mergeCell ref="F4:G4"/>
  </mergeCells>
  <phoneticPr fontId="60" type="noConversion"/>
  <hyperlinks>
    <hyperlink ref="I2" location="Beszámoló!A1" display="Vissza a beszámolóhoz" xr:uid="{00000000-0004-0000-0B00-000000000000}"/>
  </hyperlinks>
  <pageMargins left="0.74791666666666667" right="0.74791666666666667" top="0.98402777777777772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5"/>
  </sheetPr>
  <dimension ref="A1:K32"/>
  <sheetViews>
    <sheetView topLeftCell="A11" workbookViewId="0">
      <selection activeCell="B13" sqref="B13:D13"/>
    </sheetView>
  </sheetViews>
  <sheetFormatPr defaultColWidth="8.88671875" defaultRowHeight="15" x14ac:dyDescent="0.2"/>
  <cols>
    <col min="1" max="1" width="5.6640625" customWidth="1"/>
    <col min="2" max="2" width="28.6640625" customWidth="1"/>
    <col min="3" max="3" width="3.33203125" customWidth="1"/>
    <col min="4" max="7" width="8.33203125" customWidth="1"/>
  </cols>
  <sheetData>
    <row r="1" spans="1:11" ht="12.75" customHeight="1" x14ac:dyDescent="0.25">
      <c r="A1" s="871" t="str">
        <f>CONCATENATE(" Statisztikai számjel: ",Alapadatok!$E$6)</f>
        <v xml:space="preserve"> Statisztikai számjel: 12345678-1111-100-11</v>
      </c>
      <c r="B1" s="871"/>
      <c r="C1" s="44"/>
      <c r="D1" s="872"/>
      <c r="E1" s="872"/>
      <c r="F1" s="872"/>
      <c r="G1" s="872"/>
      <c r="I1" s="83"/>
    </row>
    <row r="2" spans="1:11" ht="12.75" customHeight="1" x14ac:dyDescent="0.25">
      <c r="A2" s="871" t="str">
        <f>CONCATENATE(" Cégjegyzék szám: ",Alapadatok!$E$7)</f>
        <v xml:space="preserve"> Cégjegyzék szám: 10-96-125285</v>
      </c>
      <c r="B2" s="871"/>
      <c r="C2" s="75"/>
      <c r="D2" s="872"/>
      <c r="E2" s="872"/>
      <c r="F2" s="872"/>
      <c r="G2" s="872"/>
      <c r="I2" s="65" t="s">
        <v>244</v>
      </c>
      <c r="J2" s="66"/>
      <c r="K2" s="66"/>
    </row>
    <row r="3" spans="1:11" ht="12.75" customHeight="1" x14ac:dyDescent="0.2">
      <c r="A3" s="18"/>
    </row>
    <row r="4" spans="1:11" ht="12.75" customHeight="1" x14ac:dyDescent="0.2">
      <c r="A4" s="871" t="str">
        <f>Alapadatok!$E$9</f>
        <v>Minta Kft.</v>
      </c>
      <c r="B4" s="871"/>
      <c r="C4" s="17"/>
      <c r="D4" s="17"/>
      <c r="F4" s="873"/>
      <c r="G4" s="873"/>
    </row>
    <row r="5" spans="1:11" ht="12.75" customHeight="1" x14ac:dyDescent="0.2">
      <c r="A5" s="17"/>
      <c r="B5" s="17"/>
      <c r="C5" s="17"/>
      <c r="D5" s="17"/>
      <c r="G5" s="84"/>
    </row>
    <row r="6" spans="1:11" ht="15" customHeight="1" x14ac:dyDescent="0.25">
      <c r="A6" s="874" t="s">
        <v>24</v>
      </c>
      <c r="B6" s="874"/>
      <c r="C6" s="874"/>
      <c r="D6" s="874"/>
      <c r="E6" s="874"/>
      <c r="F6" s="874"/>
      <c r="G6" s="874"/>
    </row>
    <row r="7" spans="1:11" ht="15" customHeight="1" x14ac:dyDescent="0.25">
      <c r="A7" s="897" t="s">
        <v>423</v>
      </c>
      <c r="B7" s="897"/>
      <c r="C7" s="897"/>
      <c r="D7" s="897"/>
      <c r="E7" s="897"/>
      <c r="F7" s="897"/>
      <c r="G7" s="897"/>
    </row>
    <row r="8" spans="1:11" ht="15" customHeight="1" x14ac:dyDescent="0.25">
      <c r="A8" s="925" t="s">
        <v>424</v>
      </c>
      <c r="B8" s="925"/>
      <c r="C8" s="925"/>
      <c r="D8" s="925"/>
      <c r="E8" s="925"/>
      <c r="F8" s="925"/>
      <c r="G8" s="925"/>
    </row>
    <row r="9" spans="1:11" ht="12.75" customHeight="1" x14ac:dyDescent="0.2">
      <c r="A9" s="871"/>
      <c r="B9" s="871"/>
      <c r="C9" s="49"/>
      <c r="D9" s="49"/>
      <c r="E9" s="49"/>
      <c r="F9" s="49"/>
      <c r="G9" s="49"/>
    </row>
    <row r="10" spans="1:11" ht="12.75" customHeight="1" x14ac:dyDescent="0.2">
      <c r="A10" s="85"/>
      <c r="B10" s="86"/>
      <c r="C10" s="85"/>
      <c r="D10" s="85"/>
      <c r="E10" s="85"/>
      <c r="F10" s="893" t="str">
        <f>IF(Beszámoló!$F$2=1,Nyelv_old!$E$16,IF(Beszámoló!$F$2=2,Nyelv_old!$F$16,IF(Beszámoló!$F$2=3,Nyelv_old!$G$16,Nyelv_old!$H$16)))</f>
        <v>adatok E Ft-ban</v>
      </c>
      <c r="G10" s="893"/>
    </row>
    <row r="11" spans="1:11" s="18" customFormat="1" ht="36.75" customHeight="1" x14ac:dyDescent="0.2">
      <c r="A11" s="794" t="str">
        <f>IF(Beszámoló!$F$2=1,Nyelv_old!$E$17,IF(Beszámoló!$F$2=2,Nyelv_old!$F$17,IF(Beszámoló!$F$2=3,Nyelv_old!$G$17,Nyelv_old!$H$17)))</f>
        <v>Sorszám</v>
      </c>
      <c r="B11" s="926" t="str">
        <f>IF(Beszámoló!$F$2=1,Nyelv_old!$E$18,IF(Beszámoló!$F$2=2,Nyelv_old!$F$18,IF(Beszámoló!$F$2=3,Nyelv_old!$G$18,Nyelv_old!$H$18)))</f>
        <v>A tétel megnevezése</v>
      </c>
      <c r="C11" s="926"/>
      <c r="D11" s="926"/>
      <c r="E11" s="836" t="str">
        <f>IF(Beszámoló!$F$2=1,Nyelv_old!$E$19,IF(Beszámoló!$F$2=2,Nyelv_old!$F$19,IF(Beszámoló!$F$2=3,Nyelv_old!$G$19,Nyelv_old!$H$19)))</f>
        <v>Előző év</v>
      </c>
      <c r="F11" s="837" t="str">
        <f>IF(Beszámoló!$F$2=1,Nyelv_old!$E$20,IF(Beszámoló!$F$2=2,Nyelv_old!$F$20,IF(Beszámoló!$F$2=3,Nyelv_old!$G$20,Nyelv_old!$H$20)))</f>
        <v>Előző év(ek) módosításai</v>
      </c>
      <c r="G11" s="838" t="str">
        <f>IF(Beszámoló!$F$2=1,Nyelv_old!$E$21,IF(Beszámoló!$F$2=2,Nyelv_old!$F$21,IF(Beszámoló!$F$2=3,Nyelv_old!$G$21,Nyelv_old!$H$21)))</f>
        <v>Tárgyév</v>
      </c>
    </row>
    <row r="12" spans="1:11" s="18" customFormat="1" ht="12" customHeight="1" x14ac:dyDescent="0.2">
      <c r="A12" s="839" t="s">
        <v>253</v>
      </c>
      <c r="B12" s="878" t="s">
        <v>254</v>
      </c>
      <c r="C12" s="878"/>
      <c r="D12" s="878"/>
      <c r="E12" s="93" t="s">
        <v>255</v>
      </c>
      <c r="F12" s="92" t="s">
        <v>256</v>
      </c>
      <c r="G12" s="840" t="s">
        <v>257</v>
      </c>
    </row>
    <row r="13" spans="1:11" ht="20.100000000000001" customHeight="1" x14ac:dyDescent="0.2">
      <c r="A13" s="841" t="s">
        <v>377</v>
      </c>
      <c r="B13" s="928" t="s">
        <v>425</v>
      </c>
      <c r="C13" s="928"/>
      <c r="D13" s="928"/>
      <c r="E13" s="206">
        <f>Adatbevitel!C119</f>
        <v>0</v>
      </c>
      <c r="F13" s="206">
        <f>Adatbevitel!D119</f>
        <v>0</v>
      </c>
      <c r="G13" s="842">
        <f>Adatbevitel!E119</f>
        <v>0</v>
      </c>
      <c r="H13" s="167"/>
    </row>
    <row r="14" spans="1:11" ht="20.100000000000001" customHeight="1" x14ac:dyDescent="0.2">
      <c r="A14" s="843" t="s">
        <v>387</v>
      </c>
      <c r="B14" s="929" t="s">
        <v>426</v>
      </c>
      <c r="C14" s="929"/>
      <c r="D14" s="929"/>
      <c r="E14" s="207">
        <f>Adatbevitel!C122</f>
        <v>0</v>
      </c>
      <c r="F14" s="207">
        <f>Adatbevitel!D122</f>
        <v>0</v>
      </c>
      <c r="G14" s="844">
        <f>Adatbevitel!E122</f>
        <v>0</v>
      </c>
      <c r="H14" s="167"/>
    </row>
    <row r="15" spans="1:11" ht="20.100000000000001" customHeight="1" x14ac:dyDescent="0.2">
      <c r="A15" s="843" t="s">
        <v>388</v>
      </c>
      <c r="B15" s="929" t="s">
        <v>427</v>
      </c>
      <c r="C15" s="929"/>
      <c r="D15" s="929"/>
      <c r="E15" s="207">
        <f>Adatbevitel!C123</f>
        <v>0</v>
      </c>
      <c r="F15" s="207">
        <f>Adatbevitel!D123</f>
        <v>0</v>
      </c>
      <c r="G15" s="844">
        <f>Adatbevitel!E123</f>
        <v>0</v>
      </c>
      <c r="H15" s="167"/>
    </row>
    <row r="16" spans="1:11" ht="20.100000000000001" customHeight="1" x14ac:dyDescent="0.2">
      <c r="A16" s="843" t="s">
        <v>389</v>
      </c>
      <c r="B16" s="929" t="s">
        <v>428</v>
      </c>
      <c r="C16" s="929"/>
      <c r="D16" s="929"/>
      <c r="E16" s="207">
        <f>Adatbevitel!C130</f>
        <v>0</v>
      </c>
      <c r="F16" s="207">
        <f>Adatbevitel!D130</f>
        <v>0</v>
      </c>
      <c r="G16" s="844">
        <f>Adatbevitel!E130</f>
        <v>0</v>
      </c>
      <c r="H16" s="167"/>
    </row>
    <row r="17" spans="1:8" ht="20.100000000000001" customHeight="1" x14ac:dyDescent="0.2">
      <c r="A17" s="843" t="s">
        <v>429</v>
      </c>
      <c r="B17" s="929" t="s">
        <v>430</v>
      </c>
      <c r="C17" s="929"/>
      <c r="D17" s="929"/>
      <c r="E17" s="207">
        <f>Adatbevitel!C134</f>
        <v>0</v>
      </c>
      <c r="F17" s="207">
        <f>Adatbevitel!D134</f>
        <v>0</v>
      </c>
      <c r="G17" s="207">
        <f>Adatbevitel!E134</f>
        <v>0</v>
      </c>
      <c r="H17" s="167"/>
    </row>
    <row r="18" spans="1:8" ht="20.100000000000001" customHeight="1" x14ac:dyDescent="0.2">
      <c r="A18" s="843" t="s">
        <v>431</v>
      </c>
      <c r="B18" s="929" t="s">
        <v>432</v>
      </c>
      <c r="C18" s="929"/>
      <c r="D18" s="929"/>
      <c r="E18" s="207">
        <f>Adatbevitel!C135</f>
        <v>0</v>
      </c>
      <c r="F18" s="207">
        <f>Adatbevitel!D135</f>
        <v>0</v>
      </c>
      <c r="G18" s="844">
        <f>Adatbevitel!E135</f>
        <v>0</v>
      </c>
      <c r="H18" s="167"/>
    </row>
    <row r="19" spans="1:8" ht="20.100000000000001" customHeight="1" x14ac:dyDescent="0.2">
      <c r="A19" s="843" t="s">
        <v>433</v>
      </c>
      <c r="B19" s="929" t="s">
        <v>434</v>
      </c>
      <c r="C19" s="929"/>
      <c r="D19" s="929"/>
      <c r="E19" s="207">
        <f>Adatbevitel!C136</f>
        <v>0</v>
      </c>
      <c r="F19" s="207">
        <f>Adatbevitel!D136</f>
        <v>0</v>
      </c>
      <c r="G19" s="844">
        <f>Adatbevitel!E136</f>
        <v>0</v>
      </c>
      <c r="H19" s="167"/>
    </row>
    <row r="20" spans="1:8" ht="20.100000000000001" customHeight="1" x14ac:dyDescent="0.2">
      <c r="A20" s="845" t="s">
        <v>435</v>
      </c>
      <c r="B20" s="930" t="s">
        <v>436</v>
      </c>
      <c r="C20" s="930"/>
      <c r="D20" s="930"/>
      <c r="E20" s="208">
        <f>Adatbevitel!C138</f>
        <v>0</v>
      </c>
      <c r="F20" s="208">
        <f>Adatbevitel!D138</f>
        <v>0</v>
      </c>
      <c r="G20" s="846">
        <f>Adatbevitel!E138</f>
        <v>0</v>
      </c>
      <c r="H20" s="167"/>
    </row>
    <row r="21" spans="1:8" ht="20.100000000000001" customHeight="1" x14ac:dyDescent="0.2">
      <c r="A21" s="843" t="s">
        <v>437</v>
      </c>
      <c r="B21" s="929" t="s">
        <v>438</v>
      </c>
      <c r="C21" s="929"/>
      <c r="D21" s="929"/>
      <c r="E21" s="207">
        <f>Adatbevitel!C149</f>
        <v>0</v>
      </c>
      <c r="F21" s="207">
        <f>Adatbevitel!D149</f>
        <v>0</v>
      </c>
      <c r="G21" s="844">
        <f>Adatbevitel!E149</f>
        <v>0</v>
      </c>
      <c r="H21" s="167"/>
    </row>
    <row r="22" spans="1:8" ht="20.100000000000001" customHeight="1" x14ac:dyDescent="0.2">
      <c r="A22" s="843" t="s">
        <v>439</v>
      </c>
      <c r="B22" s="929" t="s">
        <v>440</v>
      </c>
      <c r="C22" s="929"/>
      <c r="D22" s="929"/>
      <c r="E22" s="207">
        <f>Adatbevitel!C159</f>
        <v>0</v>
      </c>
      <c r="F22" s="207">
        <f>Adatbevitel!D159</f>
        <v>0</v>
      </c>
      <c r="G22" s="844">
        <f>Adatbevitel!E159</f>
        <v>0</v>
      </c>
      <c r="H22" s="167"/>
    </row>
    <row r="23" spans="1:8" ht="20.100000000000001" customHeight="1" x14ac:dyDescent="0.2">
      <c r="A23" s="845" t="s">
        <v>441</v>
      </c>
      <c r="B23" s="931" t="s">
        <v>442</v>
      </c>
      <c r="C23" s="932"/>
      <c r="D23" s="932"/>
      <c r="E23" s="208">
        <f>Adatbevitel!C160</f>
        <v>0</v>
      </c>
      <c r="F23" s="208">
        <f>Adatbevitel!D160</f>
        <v>0</v>
      </c>
      <c r="G23" s="846">
        <f>Adatbevitel!E160</f>
        <v>0</v>
      </c>
      <c r="H23" s="167"/>
    </row>
    <row r="24" spans="1:8" ht="20.100000000000001" customHeight="1" x14ac:dyDescent="0.2">
      <c r="A24" s="845" t="s">
        <v>443</v>
      </c>
      <c r="B24" s="927" t="s">
        <v>1704</v>
      </c>
      <c r="C24" s="927"/>
      <c r="D24" s="927"/>
      <c r="E24" s="208">
        <f>Adatbevitel!C161</f>
        <v>0</v>
      </c>
      <c r="F24" s="208">
        <f>Adatbevitel!D161</f>
        <v>0</v>
      </c>
      <c r="G24" s="846">
        <f>Adatbevitel!E161</f>
        <v>0</v>
      </c>
      <c r="H24" s="167"/>
    </row>
    <row r="25" spans="1:8" ht="20.100000000000001" customHeight="1" x14ac:dyDescent="0.2">
      <c r="A25" s="843" t="s">
        <v>444</v>
      </c>
      <c r="B25" s="929" t="s">
        <v>445</v>
      </c>
      <c r="C25" s="929"/>
      <c r="D25" s="929"/>
      <c r="E25" s="207">
        <f>Adatbevitel!C162</f>
        <v>0</v>
      </c>
      <c r="F25" s="207">
        <f>Adatbevitel!D162</f>
        <v>0</v>
      </c>
      <c r="G25" s="844">
        <f>Adatbevitel!E162</f>
        <v>0</v>
      </c>
      <c r="H25" s="167"/>
    </row>
    <row r="26" spans="1:8" ht="20.100000000000001" customHeight="1" x14ac:dyDescent="0.2">
      <c r="A26" s="847" t="s">
        <v>1877</v>
      </c>
      <c r="B26" s="929" t="s">
        <v>1946</v>
      </c>
      <c r="C26" s="929"/>
      <c r="D26" s="929"/>
      <c r="E26" s="835">
        <f>Adatbevitel!C163</f>
        <v>0</v>
      </c>
      <c r="F26" s="835">
        <f>Adatbevitel!D163</f>
        <v>0</v>
      </c>
      <c r="G26" s="848">
        <f>Adatbevitel!E163</f>
        <v>0</v>
      </c>
      <c r="H26" s="167"/>
    </row>
    <row r="27" spans="1:8" ht="20.100000000000001" customHeight="1" x14ac:dyDescent="0.2">
      <c r="A27" s="849" t="s">
        <v>446</v>
      </c>
      <c r="B27" s="933" t="s">
        <v>1705</v>
      </c>
      <c r="C27" s="933"/>
      <c r="D27" s="933"/>
      <c r="E27" s="850">
        <f>Adatbevitel!C164</f>
        <v>0</v>
      </c>
      <c r="F27" s="850">
        <f>Adatbevitel!D164</f>
        <v>0</v>
      </c>
      <c r="G27" s="851">
        <f>Adatbevitel!E164</f>
        <v>0</v>
      </c>
      <c r="H27" s="167"/>
    </row>
    <row r="28" spans="1:8" ht="12.75" customHeight="1" x14ac:dyDescent="0.2">
      <c r="A28" s="116"/>
      <c r="B28" s="116"/>
      <c r="C28" s="116"/>
      <c r="D28" s="116"/>
      <c r="E28" s="116"/>
      <c r="F28" s="116"/>
      <c r="G28" s="116"/>
    </row>
    <row r="29" spans="1:8" ht="12.75" customHeight="1" x14ac:dyDescent="0.2">
      <c r="A29" s="116"/>
      <c r="B29" s="116"/>
      <c r="C29" s="116"/>
      <c r="D29" s="116"/>
      <c r="E29" s="116"/>
      <c r="F29" s="116"/>
      <c r="G29" s="116"/>
    </row>
    <row r="30" spans="1:8" ht="12.75" customHeight="1" x14ac:dyDescent="0.2">
      <c r="A30" s="924" t="str">
        <f>Alapadatok!$E$12</f>
        <v>Budapest, 2026. március 24.</v>
      </c>
      <c r="B30" s="924"/>
      <c r="C30" s="116"/>
      <c r="D30" s="116"/>
      <c r="E30" s="116"/>
      <c r="F30" s="116"/>
      <c r="G30" s="116"/>
    </row>
    <row r="31" spans="1:8" ht="12.75" customHeight="1" x14ac:dyDescent="0.2">
      <c r="A31" s="116"/>
      <c r="B31" s="116"/>
      <c r="C31" s="116"/>
      <c r="D31" s="116"/>
      <c r="E31" s="907" t="s">
        <v>396</v>
      </c>
      <c r="F31" s="907"/>
      <c r="G31" s="907"/>
    </row>
    <row r="32" spans="1:8" ht="12.75" customHeight="1" x14ac:dyDescent="0.2">
      <c r="A32" s="116"/>
      <c r="B32" s="116"/>
      <c r="C32" s="116"/>
      <c r="D32" s="116"/>
      <c r="E32" s="882" t="s">
        <v>397</v>
      </c>
      <c r="F32" s="882"/>
      <c r="G32" s="882"/>
    </row>
  </sheetData>
  <sheetProtection selectLockedCells="1" selectUnlockedCells="1"/>
  <mergeCells count="30">
    <mergeCell ref="B25:D25"/>
    <mergeCell ref="B27:D27"/>
    <mergeCell ref="A30:B30"/>
    <mergeCell ref="E31:G31"/>
    <mergeCell ref="E32:G32"/>
    <mergeCell ref="B26:D26"/>
    <mergeCell ref="B11:D11"/>
    <mergeCell ref="B12:D12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6:G6"/>
    <mergeCell ref="A7:G7"/>
    <mergeCell ref="A8:G8"/>
    <mergeCell ref="A9:B9"/>
    <mergeCell ref="F10:G10"/>
    <mergeCell ref="A1:B1"/>
    <mergeCell ref="D1:G2"/>
    <mergeCell ref="A2:B2"/>
    <mergeCell ref="A4:B4"/>
    <mergeCell ref="F4:G4"/>
  </mergeCells>
  <hyperlinks>
    <hyperlink ref="I2" location="Beszámoló!A1" display="Vissza a beszámolóhoz" xr:uid="{00000000-0004-0000-0C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5"/>
  </sheetPr>
  <dimension ref="A1:K31"/>
  <sheetViews>
    <sheetView topLeftCell="A7" workbookViewId="0">
      <selection activeCell="B13" sqref="B13:D13"/>
    </sheetView>
  </sheetViews>
  <sheetFormatPr defaultColWidth="8.88671875" defaultRowHeight="15" x14ac:dyDescent="0.2"/>
  <cols>
    <col min="1" max="1" width="5.6640625" customWidth="1"/>
    <col min="2" max="2" width="28.6640625" customWidth="1"/>
    <col min="3" max="3" width="3.33203125" customWidth="1"/>
    <col min="4" max="7" width="8.33203125" customWidth="1"/>
  </cols>
  <sheetData>
    <row r="1" spans="1:11" ht="12.75" customHeight="1" x14ac:dyDescent="0.25">
      <c r="A1" s="871" t="str">
        <f>CONCATENATE(" Statisztikai számjel: ",Alapadatok!$E$6)</f>
        <v xml:space="preserve"> Statisztikai számjel: 12345678-1111-100-11</v>
      </c>
      <c r="B1" s="871"/>
      <c r="C1" s="44"/>
      <c r="D1" s="872"/>
      <c r="E1" s="872"/>
      <c r="F1" s="872"/>
      <c r="G1" s="872"/>
      <c r="I1" s="83"/>
    </row>
    <row r="2" spans="1:11" ht="12.75" customHeight="1" x14ac:dyDescent="0.25">
      <c r="A2" s="871" t="str">
        <f>CONCATENATE(" Cégjegyzék szám: ",Alapadatok!$E$7)</f>
        <v xml:space="preserve"> Cégjegyzék szám: 10-96-125285</v>
      </c>
      <c r="B2" s="871"/>
      <c r="C2" s="75"/>
      <c r="D2" s="872"/>
      <c r="E2" s="872"/>
      <c r="F2" s="872"/>
      <c r="G2" s="872"/>
      <c r="I2" s="65" t="s">
        <v>244</v>
      </c>
      <c r="J2" s="66"/>
      <c r="K2" s="66"/>
    </row>
    <row r="3" spans="1:11" ht="12.75" customHeight="1" x14ac:dyDescent="0.2">
      <c r="A3" s="18"/>
      <c r="I3" s="66"/>
      <c r="J3" s="66"/>
      <c r="K3" s="66"/>
    </row>
    <row r="4" spans="1:11" ht="12.75" customHeight="1" x14ac:dyDescent="0.2">
      <c r="A4" s="871" t="str">
        <f>Alapadatok!$E$9</f>
        <v>Minta Kft.</v>
      </c>
      <c r="B4" s="871"/>
      <c r="C4" s="17"/>
      <c r="D4" s="17"/>
      <c r="F4" s="873"/>
      <c r="G4" s="873"/>
    </row>
    <row r="5" spans="1:11" ht="12.75" customHeight="1" x14ac:dyDescent="0.2">
      <c r="A5" s="17"/>
      <c r="B5" s="17"/>
      <c r="C5" s="17"/>
      <c r="D5" s="17"/>
      <c r="G5" s="84"/>
    </row>
    <row r="6" spans="1:11" ht="15" customHeight="1" x14ac:dyDescent="0.25">
      <c r="A6" s="874" t="s">
        <v>24</v>
      </c>
      <c r="B6" s="874"/>
      <c r="C6" s="874"/>
      <c r="D6" s="874"/>
      <c r="E6" s="874"/>
      <c r="F6" s="874"/>
      <c r="G6" s="874"/>
      <c r="H6" s="182"/>
    </row>
    <row r="7" spans="1:11" ht="15" customHeight="1" x14ac:dyDescent="0.25">
      <c r="A7" s="897" t="s">
        <v>447</v>
      </c>
      <c r="B7" s="897"/>
      <c r="C7" s="897"/>
      <c r="D7" s="897"/>
      <c r="E7" s="897"/>
      <c r="F7" s="897"/>
      <c r="G7" s="897"/>
    </row>
    <row r="8" spans="1:11" ht="15" customHeight="1" x14ac:dyDescent="0.25">
      <c r="A8" s="925" t="s">
        <v>448</v>
      </c>
      <c r="B8" s="925"/>
      <c r="C8" s="925"/>
      <c r="D8" s="925"/>
      <c r="E8" s="925"/>
      <c r="F8" s="925"/>
      <c r="G8" s="925"/>
    </row>
    <row r="9" spans="1:11" ht="12.75" customHeight="1" x14ac:dyDescent="0.2">
      <c r="A9" s="871"/>
      <c r="B9" s="871"/>
      <c r="C9" s="49"/>
      <c r="D9" s="49"/>
      <c r="E9" s="49"/>
      <c r="F9" s="49"/>
      <c r="G9" s="49"/>
    </row>
    <row r="10" spans="1:11" ht="12.75" customHeight="1" x14ac:dyDescent="0.2">
      <c r="A10" s="85"/>
      <c r="B10" s="86"/>
      <c r="C10" s="85"/>
      <c r="D10" s="85"/>
      <c r="E10" s="85"/>
      <c r="F10" s="876" t="str">
        <f>IF(Beszámoló!$F$2=1,Nyelv_old!$E$16,IF(Beszámoló!$F$2=2,Nyelv_old!$F$16,IF(Beszámoló!$F$2=3,Nyelv_old!$G$16,Nyelv_old!$H$16)))</f>
        <v>adatok E Ft-ban</v>
      </c>
      <c r="G10" s="876"/>
    </row>
    <row r="11" spans="1:11" s="18" customFormat="1" ht="36.75" customHeight="1" x14ac:dyDescent="0.2">
      <c r="A11" s="87" t="str">
        <f>IF(Beszámoló!$F$2=1,Nyelv_old!$E$17,IF(Beszámoló!$F$2=2,Nyelv_old!$F$17,IF(Beszámoló!$F$2=3,Nyelv_old!$G$17,Nyelv_old!$H$17)))</f>
        <v>Sorszám</v>
      </c>
      <c r="B11" s="877" t="str">
        <f>IF(Beszámoló!$F$2=1,Nyelv_old!$E$18,IF(Beszámoló!$F$2=2,Nyelv_old!$F$18,IF(Beszámoló!$F$2=3,Nyelv_old!$G$18,Nyelv_old!$H$18)))</f>
        <v>A tétel megnevezése</v>
      </c>
      <c r="C11" s="877"/>
      <c r="D11" s="877"/>
      <c r="E11" s="88" t="str">
        <f>IF(Beszámoló!$F$2=1,Nyelv_old!$E$19,IF(Beszámoló!$F$2=2,Nyelv_old!$F$19,IF(Beszámoló!$F$2=3,Nyelv_old!$G$19,Nyelv_old!$H$19)))</f>
        <v>Előző év</v>
      </c>
      <c r="F11" s="89" t="str">
        <f>IF(Beszámoló!$F$2=1,Nyelv_old!$E$20,IF(Beszámoló!$F$2=2,Nyelv_old!$F$20,IF(Beszámoló!$F$2=3,Nyelv_old!$G$20,Nyelv_old!$H$20)))</f>
        <v>Előző év(ek) módosításai</v>
      </c>
      <c r="G11" s="90" t="str">
        <f>IF(Beszámoló!$F$2=1,Nyelv_old!$E$21,IF(Beszámoló!$F$2=2,Nyelv_old!$F$21,IF(Beszámoló!$F$2=3,Nyelv_old!$G$21,Nyelv_old!$H$21)))</f>
        <v>Tárgyév</v>
      </c>
    </row>
    <row r="12" spans="1:11" s="18" customFormat="1" ht="12" customHeight="1" thickBot="1" x14ac:dyDescent="0.25">
      <c r="A12" s="852" t="s">
        <v>253</v>
      </c>
      <c r="B12" s="934" t="s">
        <v>254</v>
      </c>
      <c r="C12" s="934"/>
      <c r="D12" s="934"/>
      <c r="E12" s="854" t="s">
        <v>255</v>
      </c>
      <c r="F12" s="853" t="s">
        <v>256</v>
      </c>
      <c r="G12" s="855" t="s">
        <v>257</v>
      </c>
    </row>
    <row r="13" spans="1:11" s="167" customFormat="1" ht="20.100000000000001" customHeight="1" x14ac:dyDescent="0.2">
      <c r="A13" s="856" t="s">
        <v>377</v>
      </c>
      <c r="B13" s="935" t="s">
        <v>425</v>
      </c>
      <c r="C13" s="935"/>
      <c r="D13" s="935"/>
      <c r="E13" s="857">
        <f>Adatbevitel!C170</f>
        <v>0</v>
      </c>
      <c r="F13" s="857">
        <f>Adatbevitel!D170</f>
        <v>0</v>
      </c>
      <c r="G13" s="858">
        <f>Adatbevitel!E170</f>
        <v>0</v>
      </c>
    </row>
    <row r="14" spans="1:11" s="167" customFormat="1" ht="20.100000000000001" customHeight="1" x14ac:dyDescent="0.2">
      <c r="A14" s="859" t="s">
        <v>387</v>
      </c>
      <c r="B14" s="929" t="s">
        <v>449</v>
      </c>
      <c r="C14" s="929"/>
      <c r="D14" s="929"/>
      <c r="E14" s="207">
        <f>Adatbevitel!C174</f>
        <v>0</v>
      </c>
      <c r="F14" s="207">
        <f>Adatbevitel!D174</f>
        <v>0</v>
      </c>
      <c r="G14" s="844">
        <f>Adatbevitel!E174</f>
        <v>0</v>
      </c>
    </row>
    <row r="15" spans="1:11" s="167" customFormat="1" ht="20.100000000000001" customHeight="1" x14ac:dyDescent="0.2">
      <c r="A15" s="859" t="s">
        <v>388</v>
      </c>
      <c r="B15" s="929" t="s">
        <v>450</v>
      </c>
      <c r="C15" s="929"/>
      <c r="D15" s="929"/>
      <c r="E15" s="207">
        <f>Adatbevitel!C175</f>
        <v>0</v>
      </c>
      <c r="F15" s="207">
        <f>Adatbevitel!D175</f>
        <v>0</v>
      </c>
      <c r="G15" s="844">
        <f>Adatbevitel!E175</f>
        <v>0</v>
      </c>
    </row>
    <row r="16" spans="1:11" s="167" customFormat="1" ht="20.100000000000001" customHeight="1" x14ac:dyDescent="0.2">
      <c r="A16" s="859" t="s">
        <v>389</v>
      </c>
      <c r="B16" s="929" t="s">
        <v>1962</v>
      </c>
      <c r="C16" s="929"/>
      <c r="D16" s="929"/>
      <c r="E16" s="207">
        <f>Adatbevitel!C179</f>
        <v>0</v>
      </c>
      <c r="F16" s="207">
        <f>Adatbevitel!D179</f>
        <v>0</v>
      </c>
      <c r="G16" s="844">
        <f>Adatbevitel!E179</f>
        <v>0</v>
      </c>
    </row>
    <row r="17" spans="1:8" s="167" customFormat="1" ht="20.100000000000001" customHeight="1" x14ac:dyDescent="0.2">
      <c r="A17" s="859" t="s">
        <v>429</v>
      </c>
      <c r="B17" s="936" t="s">
        <v>427</v>
      </c>
      <c r="C17" s="936"/>
      <c r="D17" s="936"/>
      <c r="E17" s="207">
        <f>Adatbevitel!C180</f>
        <v>0</v>
      </c>
      <c r="F17" s="207">
        <f>Adatbevitel!D180</f>
        <v>0</v>
      </c>
      <c r="G17" s="844">
        <f>Adatbevitel!E180</f>
        <v>0</v>
      </c>
    </row>
    <row r="18" spans="1:8" s="167" customFormat="1" ht="20.100000000000001" customHeight="1" x14ac:dyDescent="0.2">
      <c r="A18" s="859" t="s">
        <v>431</v>
      </c>
      <c r="B18" s="929" t="s">
        <v>434</v>
      </c>
      <c r="C18" s="929"/>
      <c r="D18" s="929"/>
      <c r="E18" s="207">
        <f>Adatbevitel!C182</f>
        <v>0</v>
      </c>
      <c r="F18" s="207">
        <f>Adatbevitel!D182</f>
        <v>0</v>
      </c>
      <c r="G18" s="844">
        <f>Adatbevitel!E182</f>
        <v>0</v>
      </c>
    </row>
    <row r="19" spans="1:8" s="167" customFormat="1" ht="20.100000000000001" customHeight="1" x14ac:dyDescent="0.2">
      <c r="A19" s="845" t="s">
        <v>435</v>
      </c>
      <c r="B19" s="927" t="s">
        <v>451</v>
      </c>
      <c r="C19" s="927"/>
      <c r="D19" s="927"/>
      <c r="E19" s="209">
        <f>Adatbevitel!C184</f>
        <v>0</v>
      </c>
      <c r="F19" s="209">
        <f>Adatbevitel!D184</f>
        <v>0</v>
      </c>
      <c r="G19" s="860">
        <f>Adatbevitel!E184</f>
        <v>0</v>
      </c>
    </row>
    <row r="20" spans="1:8" s="167" customFormat="1" ht="20.100000000000001" customHeight="1" x14ac:dyDescent="0.2">
      <c r="A20" s="859" t="s">
        <v>433</v>
      </c>
      <c r="B20" s="929" t="s">
        <v>438</v>
      </c>
      <c r="C20" s="929"/>
      <c r="D20" s="929"/>
      <c r="E20" s="207">
        <f>Adatbevitel!C195</f>
        <v>0</v>
      </c>
      <c r="F20" s="207">
        <f>Adatbevitel!D195</f>
        <v>0</v>
      </c>
      <c r="G20" s="844">
        <f>Adatbevitel!E195</f>
        <v>0</v>
      </c>
    </row>
    <row r="21" spans="1:8" s="167" customFormat="1" ht="20.100000000000001" customHeight="1" x14ac:dyDescent="0.2">
      <c r="A21" s="859" t="s">
        <v>437</v>
      </c>
      <c r="B21" s="929" t="s">
        <v>440</v>
      </c>
      <c r="C21" s="929"/>
      <c r="D21" s="929"/>
      <c r="E21" s="207">
        <f>Adatbevitel!C205</f>
        <v>0</v>
      </c>
      <c r="F21" s="207">
        <f>Adatbevitel!D205</f>
        <v>0</v>
      </c>
      <c r="G21" s="844">
        <f>Adatbevitel!E205</f>
        <v>0</v>
      </c>
    </row>
    <row r="22" spans="1:8" s="167" customFormat="1" ht="20.100000000000001" customHeight="1" x14ac:dyDescent="0.2">
      <c r="A22" s="845" t="s">
        <v>441</v>
      </c>
      <c r="B22" s="931" t="s">
        <v>452</v>
      </c>
      <c r="C22" s="932"/>
      <c r="D22" s="932"/>
      <c r="E22" s="209">
        <f>Adatbevitel!C206</f>
        <v>0</v>
      </c>
      <c r="F22" s="209">
        <f>Adatbevitel!D206</f>
        <v>0</v>
      </c>
      <c r="G22" s="860">
        <f>Adatbevitel!E206</f>
        <v>0</v>
      </c>
    </row>
    <row r="23" spans="1:8" s="167" customFormat="1" ht="20.100000000000001" customHeight="1" x14ac:dyDescent="0.2">
      <c r="A23" s="845" t="s">
        <v>443</v>
      </c>
      <c r="B23" s="927" t="s">
        <v>453</v>
      </c>
      <c r="C23" s="927"/>
      <c r="D23" s="927"/>
      <c r="E23" s="209">
        <f>Adatbevitel!C207</f>
        <v>0</v>
      </c>
      <c r="F23" s="209">
        <f>Adatbevitel!D207</f>
        <v>0</v>
      </c>
      <c r="G23" s="860">
        <f>Adatbevitel!E207</f>
        <v>0</v>
      </c>
    </row>
    <row r="24" spans="1:8" s="167" customFormat="1" ht="20.100000000000001" customHeight="1" x14ac:dyDescent="0.2">
      <c r="A24" s="859" t="s">
        <v>439</v>
      </c>
      <c r="B24" s="929" t="s">
        <v>445</v>
      </c>
      <c r="C24" s="929"/>
      <c r="D24" s="929"/>
      <c r="E24" s="207">
        <f>Adatbevitel!C208</f>
        <v>0</v>
      </c>
      <c r="F24" s="207">
        <f>Adatbevitel!D208</f>
        <v>0</v>
      </c>
      <c r="G24" s="844">
        <f>Adatbevitel!E208</f>
        <v>0</v>
      </c>
    </row>
    <row r="25" spans="1:8" s="167" customFormat="1" ht="20.100000000000001" customHeight="1" x14ac:dyDescent="0.2">
      <c r="A25" s="861" t="s">
        <v>1963</v>
      </c>
      <c r="B25" s="929" t="s">
        <v>1957</v>
      </c>
      <c r="C25" s="929"/>
      <c r="D25" s="929"/>
      <c r="E25" s="835">
        <f>Adatbevitel!C209</f>
        <v>0</v>
      </c>
      <c r="F25" s="835">
        <f>Adatbevitel!D209</f>
        <v>0</v>
      </c>
      <c r="G25" s="848">
        <f>Adatbevitel!E209</f>
        <v>0</v>
      </c>
    </row>
    <row r="26" spans="1:8" s="167" customFormat="1" ht="20.100000000000001" customHeight="1" thickBot="1" x14ac:dyDescent="0.25">
      <c r="A26" s="849" t="s">
        <v>446</v>
      </c>
      <c r="B26" s="933" t="s">
        <v>454</v>
      </c>
      <c r="C26" s="933"/>
      <c r="D26" s="933"/>
      <c r="E26" s="862">
        <f>Adatbevitel!C210</f>
        <v>0</v>
      </c>
      <c r="F26" s="862">
        <f>Adatbevitel!D210</f>
        <v>0</v>
      </c>
      <c r="G26" s="863">
        <f>Adatbevitel!E210</f>
        <v>0</v>
      </c>
    </row>
    <row r="27" spans="1:8" x14ac:dyDescent="0.2">
      <c r="A27" s="116"/>
      <c r="B27" s="116"/>
      <c r="C27" s="116"/>
      <c r="D27" s="116"/>
      <c r="E27" s="116"/>
      <c r="F27" s="116"/>
      <c r="G27" s="116"/>
      <c r="H27" s="2"/>
    </row>
    <row r="28" spans="1:8" ht="15.75" x14ac:dyDescent="0.25">
      <c r="A28" s="210"/>
      <c r="B28" s="210"/>
      <c r="C28" s="210"/>
      <c r="D28" s="116"/>
      <c r="E28" s="116"/>
      <c r="F28" s="116"/>
      <c r="G28" s="116"/>
      <c r="H28" s="2"/>
    </row>
    <row r="29" spans="1:8" x14ac:dyDescent="0.2">
      <c r="A29" s="924" t="str">
        <f>Alapadatok!$E$12</f>
        <v>Budapest, 2026. március 24.</v>
      </c>
      <c r="B29" s="924"/>
      <c r="C29" s="116"/>
      <c r="D29" s="116"/>
      <c r="E29" s="116"/>
      <c r="F29" s="116"/>
      <c r="G29" s="116"/>
      <c r="H29" s="2"/>
    </row>
    <row r="30" spans="1:8" x14ac:dyDescent="0.2">
      <c r="A30" s="116"/>
      <c r="B30" s="116"/>
      <c r="C30" s="116"/>
      <c r="D30" s="116"/>
      <c r="E30" s="907" t="s">
        <v>396</v>
      </c>
      <c r="F30" s="907"/>
      <c r="G30" s="907"/>
      <c r="H30" s="2"/>
    </row>
    <row r="31" spans="1:8" x14ac:dyDescent="0.2">
      <c r="A31" s="116"/>
      <c r="B31" s="116"/>
      <c r="C31" s="116"/>
      <c r="D31" s="116"/>
      <c r="E31" s="882" t="s">
        <v>397</v>
      </c>
      <c r="F31" s="882"/>
      <c r="G31" s="882"/>
      <c r="H31" s="2"/>
    </row>
  </sheetData>
  <sheetProtection selectLockedCells="1" selectUnlockedCells="1"/>
  <mergeCells count="29">
    <mergeCell ref="E30:G30"/>
    <mergeCell ref="E31:G31"/>
    <mergeCell ref="B19:D19"/>
    <mergeCell ref="B20:D20"/>
    <mergeCell ref="B21:D21"/>
    <mergeCell ref="B22:D22"/>
    <mergeCell ref="B23:D23"/>
    <mergeCell ref="B24:D24"/>
    <mergeCell ref="B25:D25"/>
    <mergeCell ref="B16:D16"/>
    <mergeCell ref="B17:D17"/>
    <mergeCell ref="B18:D18"/>
    <mergeCell ref="B26:D26"/>
    <mergeCell ref="A29:B29"/>
    <mergeCell ref="B11:D11"/>
    <mergeCell ref="B12:D12"/>
    <mergeCell ref="B13:D13"/>
    <mergeCell ref="B14:D14"/>
    <mergeCell ref="B15:D15"/>
    <mergeCell ref="A6:G6"/>
    <mergeCell ref="A7:G7"/>
    <mergeCell ref="A8:G8"/>
    <mergeCell ref="A9:B9"/>
    <mergeCell ref="F10:G10"/>
    <mergeCell ref="A1:B1"/>
    <mergeCell ref="D1:G2"/>
    <mergeCell ref="A2:B2"/>
    <mergeCell ref="A4:B4"/>
    <mergeCell ref="F4:G4"/>
  </mergeCells>
  <hyperlinks>
    <hyperlink ref="I2" location="Beszámoló!A1" display="Vissza a beszámolóhoz" xr:uid="{00000000-0004-0000-0D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23"/>
  </sheetPr>
  <dimension ref="A1:R30"/>
  <sheetViews>
    <sheetView zoomScale="95" zoomScaleNormal="95" workbookViewId="0">
      <selection activeCell="B12" sqref="B12"/>
    </sheetView>
  </sheetViews>
  <sheetFormatPr defaultColWidth="8.88671875" defaultRowHeight="10.5" customHeight="1" x14ac:dyDescent="0.2"/>
  <cols>
    <col min="1" max="1" width="27" style="211" customWidth="1"/>
    <col min="2" max="2" width="7" style="211" customWidth="1"/>
    <col min="3" max="3" width="6.33203125" style="211" customWidth="1"/>
    <col min="4" max="4" width="6.44140625" style="211" customWidth="1"/>
    <col min="5" max="5" width="5.6640625" style="211" customWidth="1"/>
    <col min="6" max="6" width="6.6640625" style="211" customWidth="1"/>
    <col min="7" max="7" width="6.88671875" style="211" customWidth="1"/>
    <col min="8" max="9" width="7.33203125" style="211" customWidth="1"/>
    <col min="10" max="10" width="6.33203125" style="211" customWidth="1"/>
    <col min="11" max="11" width="6.109375" style="211" customWidth="1"/>
    <col min="12" max="12" width="5.33203125" style="211" customWidth="1"/>
    <col min="13" max="13" width="6.88671875" style="211" customWidth="1"/>
    <col min="14" max="14" width="6.6640625" style="211" customWidth="1"/>
    <col min="15" max="16384" width="8.88671875" style="211"/>
  </cols>
  <sheetData>
    <row r="1" spans="1:18" ht="15" customHeight="1" x14ac:dyDescent="0.2">
      <c r="A1" s="17" t="str">
        <f>Alapadatok!$E$9</f>
        <v>Minta Kft.</v>
      </c>
      <c r="B1" s="18"/>
      <c r="C1" s="18"/>
      <c r="D1" s="18"/>
      <c r="E1" s="18"/>
      <c r="F1" s="18"/>
      <c r="G1" s="18"/>
      <c r="H1" s="18"/>
      <c r="I1" s="212"/>
      <c r="J1" s="213"/>
      <c r="K1" s="214"/>
      <c r="L1" s="215"/>
      <c r="M1" s="18"/>
      <c r="N1" s="84"/>
    </row>
    <row r="2" spans="1:18" ht="15" customHeight="1" x14ac:dyDescent="0.2">
      <c r="A2" s="17" t="str">
        <f>CONCATENATE("Üzleti év: ",Alapadatok!$E$13)</f>
        <v>Üzleti év: 2025. év</v>
      </c>
      <c r="B2" s="18"/>
      <c r="C2" s="18"/>
      <c r="D2" s="18"/>
      <c r="E2" s="18"/>
      <c r="F2" s="18"/>
      <c r="G2" s="18"/>
      <c r="H2" s="18"/>
      <c r="I2" s="212"/>
      <c r="J2" s="213"/>
      <c r="K2" s="214"/>
      <c r="L2" s="215"/>
      <c r="M2" s="18"/>
      <c r="N2" s="18"/>
      <c r="O2" s="81" t="s">
        <v>455</v>
      </c>
      <c r="P2" s="37"/>
      <c r="Q2" s="37"/>
      <c r="R2" s="216"/>
    </row>
    <row r="3" spans="1:18" ht="15" customHeight="1" x14ac:dyDescent="0.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8" ht="15" customHeight="1" x14ac:dyDescent="0.2">
      <c r="A4" s="870" t="s">
        <v>456</v>
      </c>
      <c r="B4" s="870"/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</row>
    <row r="5" spans="1:18" ht="15" customHeight="1" x14ac:dyDescent="0.2">
      <c r="A5" s="870" t="s">
        <v>457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</row>
    <row r="6" spans="1:18" ht="1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8" ht="1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8"/>
      <c r="L7" s="18"/>
      <c r="M7" s="876" t="s">
        <v>458</v>
      </c>
      <c r="N7" s="876"/>
    </row>
    <row r="8" spans="1:18" ht="10.5" customHeight="1" x14ac:dyDescent="0.2">
      <c r="A8" s="941" t="s">
        <v>391</v>
      </c>
      <c r="B8" s="942" t="s">
        <v>459</v>
      </c>
      <c r="C8" s="942"/>
      <c r="D8" s="942"/>
      <c r="E8" s="942"/>
      <c r="F8" s="942"/>
      <c r="G8" s="943" t="s">
        <v>460</v>
      </c>
      <c r="H8" s="943"/>
      <c r="I8" s="943"/>
      <c r="J8" s="943"/>
      <c r="K8" s="943"/>
      <c r="L8" s="943"/>
      <c r="M8" s="943"/>
      <c r="N8" s="944" t="s">
        <v>461</v>
      </c>
    </row>
    <row r="9" spans="1:18" ht="10.5" customHeight="1" x14ac:dyDescent="0.2">
      <c r="A9" s="941"/>
      <c r="B9" s="939" t="s">
        <v>462</v>
      </c>
      <c r="C9" s="937" t="s">
        <v>463</v>
      </c>
      <c r="D9" s="937" t="s">
        <v>464</v>
      </c>
      <c r="E9" s="937" t="s">
        <v>465</v>
      </c>
      <c r="F9" s="938" t="s">
        <v>466</v>
      </c>
      <c r="G9" s="939" t="s">
        <v>462</v>
      </c>
      <c r="H9" s="940" t="s">
        <v>467</v>
      </c>
      <c r="I9" s="940"/>
      <c r="J9" s="940"/>
      <c r="K9" s="937" t="s">
        <v>468</v>
      </c>
      <c r="L9" s="937" t="s">
        <v>465</v>
      </c>
      <c r="M9" s="945" t="s">
        <v>466</v>
      </c>
      <c r="N9" s="944"/>
    </row>
    <row r="10" spans="1:18" ht="10.5" customHeight="1" x14ac:dyDescent="0.2">
      <c r="A10" s="941"/>
      <c r="B10" s="939"/>
      <c r="C10" s="937"/>
      <c r="D10" s="937"/>
      <c r="E10" s="937"/>
      <c r="F10" s="938"/>
      <c r="G10" s="939"/>
      <c r="H10" s="937" t="s">
        <v>469</v>
      </c>
      <c r="I10" s="937" t="s">
        <v>470</v>
      </c>
      <c r="J10" s="937" t="s">
        <v>471</v>
      </c>
      <c r="K10" s="937"/>
      <c r="L10" s="937"/>
      <c r="M10" s="945"/>
      <c r="N10" s="944"/>
    </row>
    <row r="11" spans="1:18" ht="10.5" customHeight="1" x14ac:dyDescent="0.2">
      <c r="A11" s="941"/>
      <c r="B11" s="939"/>
      <c r="C11" s="937"/>
      <c r="D11" s="937"/>
      <c r="E11" s="937"/>
      <c r="F11" s="938"/>
      <c r="G11" s="939"/>
      <c r="H11" s="937"/>
      <c r="I11" s="937"/>
      <c r="J11" s="937"/>
      <c r="K11" s="937"/>
      <c r="L11" s="937"/>
      <c r="M11" s="945"/>
      <c r="N11" s="944"/>
    </row>
    <row r="12" spans="1:18" ht="18" customHeight="1" x14ac:dyDescent="0.2">
      <c r="A12" s="217" t="s">
        <v>472</v>
      </c>
      <c r="B12" s="218"/>
      <c r="C12" s="219"/>
      <c r="D12" s="219"/>
      <c r="E12" s="219"/>
      <c r="F12" s="220">
        <f t="shared" ref="F12:F19" si="0">B12+C12-D12+E12</f>
        <v>0</v>
      </c>
      <c r="G12" s="221"/>
      <c r="H12" s="222"/>
      <c r="I12" s="222"/>
      <c r="J12" s="222"/>
      <c r="K12" s="222"/>
      <c r="L12" s="222"/>
      <c r="M12" s="223">
        <f t="shared" ref="M12:M19" si="1">G12+H12+I12+J12-K12+L12</f>
        <v>0</v>
      </c>
      <c r="N12" s="224">
        <f t="shared" ref="N12:N19" si="2">F12-M12</f>
        <v>0</v>
      </c>
    </row>
    <row r="13" spans="1:18" ht="18" customHeight="1" x14ac:dyDescent="0.2">
      <c r="A13" s="217" t="s">
        <v>473</v>
      </c>
      <c r="B13" s="225"/>
      <c r="C13" s="226"/>
      <c r="D13" s="226"/>
      <c r="E13" s="226"/>
      <c r="F13" s="227">
        <f t="shared" si="0"/>
        <v>0</v>
      </c>
      <c r="G13" s="225"/>
      <c r="H13" s="226"/>
      <c r="I13" s="226"/>
      <c r="J13" s="226"/>
      <c r="K13" s="226"/>
      <c r="L13" s="226"/>
      <c r="M13" s="228">
        <f t="shared" si="1"/>
        <v>0</v>
      </c>
      <c r="N13" s="229">
        <f t="shared" si="2"/>
        <v>0</v>
      </c>
    </row>
    <row r="14" spans="1:18" ht="18" customHeight="1" x14ac:dyDescent="0.2">
      <c r="A14" s="217" t="s">
        <v>474</v>
      </c>
      <c r="B14" s="225"/>
      <c r="C14" s="226"/>
      <c r="D14" s="226"/>
      <c r="E14" s="226"/>
      <c r="F14" s="227">
        <f t="shared" si="0"/>
        <v>0</v>
      </c>
      <c r="G14" s="225"/>
      <c r="H14" s="226"/>
      <c r="I14" s="226"/>
      <c r="J14" s="226"/>
      <c r="K14" s="226"/>
      <c r="L14" s="226"/>
      <c r="M14" s="228">
        <f t="shared" si="1"/>
        <v>0</v>
      </c>
      <c r="N14" s="229">
        <f t="shared" si="2"/>
        <v>0</v>
      </c>
    </row>
    <row r="15" spans="1:18" ht="18" customHeight="1" x14ac:dyDescent="0.2">
      <c r="A15" s="217" t="s">
        <v>475</v>
      </c>
      <c r="B15" s="225"/>
      <c r="C15" s="226"/>
      <c r="D15" s="226"/>
      <c r="E15" s="226"/>
      <c r="F15" s="227">
        <f t="shared" si="0"/>
        <v>0</v>
      </c>
      <c r="G15" s="225"/>
      <c r="H15" s="226"/>
      <c r="I15" s="226"/>
      <c r="J15" s="226"/>
      <c r="K15" s="226"/>
      <c r="L15" s="226"/>
      <c r="M15" s="228">
        <f t="shared" si="1"/>
        <v>0</v>
      </c>
      <c r="N15" s="229">
        <f t="shared" si="2"/>
        <v>0</v>
      </c>
    </row>
    <row r="16" spans="1:18" ht="18" customHeight="1" x14ac:dyDescent="0.2">
      <c r="A16" s="217" t="s">
        <v>476</v>
      </c>
      <c r="B16" s="225"/>
      <c r="C16" s="226"/>
      <c r="D16" s="226"/>
      <c r="E16" s="226"/>
      <c r="F16" s="227">
        <f t="shared" si="0"/>
        <v>0</v>
      </c>
      <c r="G16" s="225"/>
      <c r="H16" s="226"/>
      <c r="I16" s="226"/>
      <c r="J16" s="226"/>
      <c r="K16" s="226"/>
      <c r="L16" s="226"/>
      <c r="M16" s="228">
        <f t="shared" si="1"/>
        <v>0</v>
      </c>
      <c r="N16" s="229">
        <f t="shared" si="2"/>
        <v>0</v>
      </c>
    </row>
    <row r="17" spans="1:14" ht="18" customHeight="1" x14ac:dyDescent="0.2">
      <c r="A17" s="230" t="s">
        <v>477</v>
      </c>
      <c r="B17" s="231"/>
      <c r="C17" s="232"/>
      <c r="D17" s="232"/>
      <c r="E17" s="232"/>
      <c r="F17" s="233">
        <f t="shared" si="0"/>
        <v>0</v>
      </c>
      <c r="G17" s="231"/>
      <c r="H17" s="232"/>
      <c r="I17" s="232"/>
      <c r="J17" s="232"/>
      <c r="K17" s="232"/>
      <c r="L17" s="232"/>
      <c r="M17" s="233">
        <f t="shared" si="1"/>
        <v>0</v>
      </c>
      <c r="N17" s="234">
        <f t="shared" si="2"/>
        <v>0</v>
      </c>
    </row>
    <row r="18" spans="1:14" ht="18" customHeight="1" x14ac:dyDescent="0.2">
      <c r="A18" s="217" t="s">
        <v>478</v>
      </c>
      <c r="B18" s="225"/>
      <c r="C18" s="226"/>
      <c r="D18" s="226"/>
      <c r="E18" s="226"/>
      <c r="F18" s="235">
        <f t="shared" si="0"/>
        <v>0</v>
      </c>
      <c r="G18" s="225"/>
      <c r="H18" s="226"/>
      <c r="I18" s="226"/>
      <c r="J18" s="226"/>
      <c r="K18" s="226"/>
      <c r="L18" s="226"/>
      <c r="M18" s="228">
        <f t="shared" si="1"/>
        <v>0</v>
      </c>
      <c r="N18" s="236">
        <f t="shared" si="2"/>
        <v>0</v>
      </c>
    </row>
    <row r="19" spans="1:14" ht="18" customHeight="1" x14ac:dyDescent="0.2">
      <c r="A19" s="237" t="s">
        <v>479</v>
      </c>
      <c r="B19" s="238"/>
      <c r="C19" s="239"/>
      <c r="D19" s="239"/>
      <c r="E19" s="239"/>
      <c r="F19" s="240">
        <f t="shared" si="0"/>
        <v>0</v>
      </c>
      <c r="G19" s="238"/>
      <c r="H19" s="239"/>
      <c r="I19" s="239"/>
      <c r="J19" s="239"/>
      <c r="K19" s="239"/>
      <c r="L19" s="239"/>
      <c r="M19" s="241">
        <f t="shared" si="1"/>
        <v>0</v>
      </c>
      <c r="N19" s="242">
        <f t="shared" si="2"/>
        <v>0</v>
      </c>
    </row>
    <row r="20" spans="1:14" ht="18" customHeight="1" x14ac:dyDescent="0.2">
      <c r="A20" s="243" t="s">
        <v>480</v>
      </c>
      <c r="B20" s="244">
        <f t="shared" ref="B20:N20" si="3">SUM(B12:B19)</f>
        <v>0</v>
      </c>
      <c r="C20" s="245">
        <f t="shared" si="3"/>
        <v>0</v>
      </c>
      <c r="D20" s="245">
        <f t="shared" si="3"/>
        <v>0</v>
      </c>
      <c r="E20" s="245">
        <f t="shared" si="3"/>
        <v>0</v>
      </c>
      <c r="F20" s="246">
        <f t="shared" si="3"/>
        <v>0</v>
      </c>
      <c r="G20" s="244">
        <f t="shared" si="3"/>
        <v>0</v>
      </c>
      <c r="H20" s="245">
        <f t="shared" si="3"/>
        <v>0</v>
      </c>
      <c r="I20" s="245">
        <f t="shared" si="3"/>
        <v>0</v>
      </c>
      <c r="J20" s="245">
        <f t="shared" si="3"/>
        <v>0</v>
      </c>
      <c r="K20" s="245">
        <f t="shared" si="3"/>
        <v>0</v>
      </c>
      <c r="L20" s="245">
        <f t="shared" si="3"/>
        <v>0</v>
      </c>
      <c r="M20" s="246">
        <f t="shared" si="3"/>
        <v>0</v>
      </c>
      <c r="N20" s="247">
        <f t="shared" si="3"/>
        <v>0</v>
      </c>
    </row>
    <row r="21" spans="1:14" ht="18" customHeight="1" x14ac:dyDescent="0.2">
      <c r="A21" s="248" t="s">
        <v>481</v>
      </c>
      <c r="B21" s="218"/>
      <c r="C21" s="219"/>
      <c r="D21" s="219"/>
      <c r="E21" s="219"/>
      <c r="F21" s="249">
        <f t="shared" ref="F21:F28" si="4">B21+C21-D21+E21</f>
        <v>0</v>
      </c>
      <c r="G21" s="218"/>
      <c r="H21" s="219"/>
      <c r="I21" s="219"/>
      <c r="J21" s="219"/>
      <c r="K21" s="219"/>
      <c r="L21" s="219"/>
      <c r="M21" s="250">
        <f t="shared" ref="M21:M28" si="5">G21+H21+I21+J21-K21+L21</f>
        <v>0</v>
      </c>
      <c r="N21" s="236">
        <f t="shared" ref="N21:N28" si="6">F21-M21</f>
        <v>0</v>
      </c>
    </row>
    <row r="22" spans="1:14" ht="18" customHeight="1" x14ac:dyDescent="0.2">
      <c r="A22" s="217" t="s">
        <v>482</v>
      </c>
      <c r="B22" s="225"/>
      <c r="C22" s="226"/>
      <c r="D22" s="226"/>
      <c r="E22" s="226"/>
      <c r="F22" s="227">
        <f t="shared" si="4"/>
        <v>0</v>
      </c>
      <c r="G22" s="225"/>
      <c r="H22" s="226"/>
      <c r="I22" s="226"/>
      <c r="J22" s="226"/>
      <c r="K22" s="226"/>
      <c r="L22" s="226"/>
      <c r="M22" s="228">
        <f t="shared" si="5"/>
        <v>0</v>
      </c>
      <c r="N22" s="229">
        <f t="shared" si="6"/>
        <v>0</v>
      </c>
    </row>
    <row r="23" spans="1:14" ht="18" customHeight="1" x14ac:dyDescent="0.2">
      <c r="A23" s="217" t="s">
        <v>483</v>
      </c>
      <c r="B23" s="225"/>
      <c r="C23" s="226"/>
      <c r="D23" s="226"/>
      <c r="E23" s="226"/>
      <c r="F23" s="227">
        <f t="shared" si="4"/>
        <v>0</v>
      </c>
      <c r="G23" s="225"/>
      <c r="H23" s="226"/>
      <c r="I23" s="226"/>
      <c r="J23" s="226"/>
      <c r="K23" s="226"/>
      <c r="L23" s="226"/>
      <c r="M23" s="228">
        <f t="shared" si="5"/>
        <v>0</v>
      </c>
      <c r="N23" s="229">
        <f t="shared" si="6"/>
        <v>0</v>
      </c>
    </row>
    <row r="24" spans="1:14" ht="18" customHeight="1" x14ac:dyDescent="0.2">
      <c r="A24" s="248" t="s">
        <v>484</v>
      </c>
      <c r="B24" s="225"/>
      <c r="C24" s="226"/>
      <c r="D24" s="226"/>
      <c r="E24" s="226"/>
      <c r="F24" s="227">
        <f t="shared" si="4"/>
        <v>0</v>
      </c>
      <c r="G24" s="225"/>
      <c r="H24" s="226"/>
      <c r="I24" s="226"/>
      <c r="J24" s="226"/>
      <c r="K24" s="226"/>
      <c r="L24" s="226"/>
      <c r="M24" s="228">
        <f t="shared" si="5"/>
        <v>0</v>
      </c>
      <c r="N24" s="229">
        <f t="shared" si="6"/>
        <v>0</v>
      </c>
    </row>
    <row r="25" spans="1:14" ht="18" customHeight="1" x14ac:dyDescent="0.2">
      <c r="A25" s="217" t="s">
        <v>485</v>
      </c>
      <c r="B25" s="225"/>
      <c r="C25" s="226"/>
      <c r="D25" s="226"/>
      <c r="E25" s="226"/>
      <c r="F25" s="227">
        <f t="shared" si="4"/>
        <v>0</v>
      </c>
      <c r="G25" s="225"/>
      <c r="H25" s="226"/>
      <c r="I25" s="226"/>
      <c r="J25" s="226"/>
      <c r="K25" s="226"/>
      <c r="L25" s="226"/>
      <c r="M25" s="228">
        <f t="shared" si="5"/>
        <v>0</v>
      </c>
      <c r="N25" s="229">
        <f t="shared" si="6"/>
        <v>0</v>
      </c>
    </row>
    <row r="26" spans="1:14" ht="18" customHeight="1" x14ac:dyDescent="0.2">
      <c r="A26" s="217" t="s">
        <v>486</v>
      </c>
      <c r="B26" s="225"/>
      <c r="C26" s="226"/>
      <c r="D26" s="226"/>
      <c r="E26" s="226"/>
      <c r="F26" s="227">
        <f t="shared" si="4"/>
        <v>0</v>
      </c>
      <c r="G26" s="225"/>
      <c r="H26" s="226"/>
      <c r="I26" s="226"/>
      <c r="J26" s="226"/>
      <c r="K26" s="226"/>
      <c r="L26" s="226"/>
      <c r="M26" s="228">
        <f t="shared" si="5"/>
        <v>0</v>
      </c>
      <c r="N26" s="229">
        <f t="shared" si="6"/>
        <v>0</v>
      </c>
    </row>
    <row r="27" spans="1:14" ht="18" customHeight="1" x14ac:dyDescent="0.2">
      <c r="A27" s="217" t="s">
        <v>487</v>
      </c>
      <c r="B27" s="225"/>
      <c r="C27" s="226"/>
      <c r="D27" s="226"/>
      <c r="E27" s="226"/>
      <c r="F27" s="227">
        <f t="shared" si="4"/>
        <v>0</v>
      </c>
      <c r="G27" s="225"/>
      <c r="H27" s="226"/>
      <c r="I27" s="226"/>
      <c r="J27" s="226"/>
      <c r="K27" s="226"/>
      <c r="L27" s="226"/>
      <c r="M27" s="228">
        <f t="shared" si="5"/>
        <v>0</v>
      </c>
      <c r="N27" s="229">
        <f t="shared" si="6"/>
        <v>0</v>
      </c>
    </row>
    <row r="28" spans="1:14" ht="18" customHeight="1" x14ac:dyDescent="0.2">
      <c r="A28" s="217" t="s">
        <v>488</v>
      </c>
      <c r="B28" s="225"/>
      <c r="C28" s="226"/>
      <c r="D28" s="226"/>
      <c r="E28" s="226"/>
      <c r="F28" s="227">
        <f t="shared" si="4"/>
        <v>0</v>
      </c>
      <c r="G28" s="225"/>
      <c r="H28" s="226"/>
      <c r="I28" s="226"/>
      <c r="J28" s="226"/>
      <c r="K28" s="226"/>
      <c r="L28" s="226"/>
      <c r="M28" s="228">
        <f t="shared" si="5"/>
        <v>0</v>
      </c>
      <c r="N28" s="229">
        <f t="shared" si="6"/>
        <v>0</v>
      </c>
    </row>
    <row r="29" spans="1:14" ht="18" customHeight="1" x14ac:dyDescent="0.2">
      <c r="A29" s="243" t="s">
        <v>489</v>
      </c>
      <c r="B29" s="244">
        <f t="shared" ref="B29:N29" si="7">SUM(B21:B28)</f>
        <v>0</v>
      </c>
      <c r="C29" s="245">
        <f t="shared" si="7"/>
        <v>0</v>
      </c>
      <c r="D29" s="245">
        <f t="shared" si="7"/>
        <v>0</v>
      </c>
      <c r="E29" s="245">
        <f t="shared" si="7"/>
        <v>0</v>
      </c>
      <c r="F29" s="246">
        <f t="shared" si="7"/>
        <v>0</v>
      </c>
      <c r="G29" s="251">
        <f t="shared" si="7"/>
        <v>0</v>
      </c>
      <c r="H29" s="245">
        <f t="shared" si="7"/>
        <v>0</v>
      </c>
      <c r="I29" s="245">
        <f t="shared" si="7"/>
        <v>0</v>
      </c>
      <c r="J29" s="245">
        <f t="shared" si="7"/>
        <v>0</v>
      </c>
      <c r="K29" s="245">
        <f t="shared" si="7"/>
        <v>0</v>
      </c>
      <c r="L29" s="245">
        <f t="shared" si="7"/>
        <v>0</v>
      </c>
      <c r="M29" s="252">
        <f t="shared" si="7"/>
        <v>0</v>
      </c>
      <c r="N29" s="247">
        <f t="shared" si="7"/>
        <v>0</v>
      </c>
    </row>
    <row r="30" spans="1:14" ht="18" customHeight="1" x14ac:dyDescent="0.2">
      <c r="A30" s="253" t="s">
        <v>490</v>
      </c>
      <c r="B30" s="254">
        <f t="shared" ref="B30:N30" si="8">B20+B29</f>
        <v>0</v>
      </c>
      <c r="C30" s="255">
        <f t="shared" si="8"/>
        <v>0</v>
      </c>
      <c r="D30" s="255">
        <f t="shared" si="8"/>
        <v>0</v>
      </c>
      <c r="E30" s="255">
        <f t="shared" si="8"/>
        <v>0</v>
      </c>
      <c r="F30" s="256">
        <f t="shared" si="8"/>
        <v>0</v>
      </c>
      <c r="G30" s="257">
        <f t="shared" si="8"/>
        <v>0</v>
      </c>
      <c r="H30" s="255">
        <f t="shared" si="8"/>
        <v>0</v>
      </c>
      <c r="I30" s="255">
        <f t="shared" si="8"/>
        <v>0</v>
      </c>
      <c r="J30" s="255">
        <f t="shared" si="8"/>
        <v>0</v>
      </c>
      <c r="K30" s="255">
        <f t="shared" si="8"/>
        <v>0</v>
      </c>
      <c r="L30" s="255">
        <f t="shared" si="8"/>
        <v>0</v>
      </c>
      <c r="M30" s="258">
        <f t="shared" si="8"/>
        <v>0</v>
      </c>
      <c r="N30" s="259">
        <f t="shared" si="8"/>
        <v>0</v>
      </c>
    </row>
  </sheetData>
  <sheetProtection selectLockedCells="1" selectUnlockedCells="1"/>
  <mergeCells count="20">
    <mergeCell ref="L9:L11"/>
    <mergeCell ref="A4:N4"/>
    <mergeCell ref="A5:N5"/>
    <mergeCell ref="M7:N7"/>
    <mergeCell ref="A8:A11"/>
    <mergeCell ref="B8:F8"/>
    <mergeCell ref="G8:M8"/>
    <mergeCell ref="N8:N11"/>
    <mergeCell ref="B9:B11"/>
    <mergeCell ref="C9:C11"/>
    <mergeCell ref="D9:D11"/>
    <mergeCell ref="M9:M11"/>
    <mergeCell ref="H10:H11"/>
    <mergeCell ref="I10:I11"/>
    <mergeCell ref="J10:J11"/>
    <mergeCell ref="E9:E11"/>
    <mergeCell ref="F9:F11"/>
    <mergeCell ref="G9:G11"/>
    <mergeCell ref="H9:J9"/>
    <mergeCell ref="K9:K11"/>
  </mergeCells>
  <dataValidations count="2">
    <dataValidation type="whole" allowBlank="1" showInputMessage="1" showErrorMessage="1" error="      Hiba!_x000a_ESC-re kilépés" prompt="Összesítő" sqref="F12:F16 M12:N19 F18:F29 B20:N20 M21:N28 A29:N29 M30:N30" xr:uid="{00000000-0002-0000-0E00-000000000000}">
      <formula1>0</formula1>
      <formula2>0</formula2>
    </dataValidation>
    <dataValidation type="whole" operator="notBetween" allowBlank="1" showErrorMessage="1" error="Csak számot lehet beírni!" sqref="B12:E16 G12:L16 B18:E19 G18:L19 B21:E28 G21:L28" xr:uid="{00000000-0002-0000-0E00-000001000000}">
      <formula1>-9.99999999999999E+21</formula1>
      <formula2>-9.99999999999999E+21</formula2>
    </dataValidation>
  </dataValidations>
  <hyperlinks>
    <hyperlink ref="O2" location="'Kieg. mell., elemzések'!A34" display="Vissza a kieg. mell.,elemzésekhez" xr:uid="{00000000-0004-0000-0E00-000000000000}"/>
  </hyperlinks>
  <printOptions horizontalCentered="1" verticalCentered="1"/>
  <pageMargins left="0.59027777777777779" right="0.59027777777777779" top="0.78749999999999998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23"/>
  </sheetPr>
  <dimension ref="A1:N30"/>
  <sheetViews>
    <sheetView workbookViewId="0">
      <selection activeCell="B9" sqref="B9"/>
    </sheetView>
  </sheetViews>
  <sheetFormatPr defaultColWidth="8.88671875" defaultRowHeight="15" x14ac:dyDescent="0.2"/>
  <cols>
    <col min="1" max="1" width="31.88671875" customWidth="1"/>
    <col min="2" max="6" width="9.6640625" customWidth="1"/>
  </cols>
  <sheetData>
    <row r="1" spans="1:14" ht="15" customHeight="1" x14ac:dyDescent="0.25">
      <c r="A1" s="17" t="str">
        <f>Alapadatok!$E$9</f>
        <v>Minta Kft.</v>
      </c>
      <c r="D1" s="211"/>
      <c r="E1" s="211"/>
      <c r="F1" s="211"/>
      <c r="G1" s="211"/>
      <c r="I1" s="260"/>
      <c r="J1" s="261"/>
      <c r="K1" s="262"/>
      <c r="L1" s="263"/>
      <c r="M1" s="211"/>
      <c r="N1" s="264"/>
    </row>
    <row r="2" spans="1:14" ht="15" customHeight="1" x14ac:dyDescent="0.2">
      <c r="A2" s="17" t="str">
        <f>CONCATENATE("Üzleti év: ",Alapadatok!$E$13)</f>
        <v>Üzleti év: 2025. év</v>
      </c>
      <c r="D2" s="211"/>
      <c r="E2" s="211"/>
      <c r="F2" s="211"/>
      <c r="G2" s="211"/>
      <c r="H2" s="81" t="s">
        <v>455</v>
      </c>
      <c r="I2" s="37"/>
      <c r="J2" s="37"/>
      <c r="K2" s="265"/>
      <c r="L2" s="263"/>
      <c r="M2" s="211"/>
      <c r="N2" s="2"/>
    </row>
    <row r="3" spans="1:14" ht="15" customHeight="1" x14ac:dyDescent="0.2">
      <c r="A3" s="17"/>
      <c r="D3" s="211"/>
      <c r="E3" s="211"/>
      <c r="F3" s="211"/>
      <c r="G3" s="211"/>
      <c r="I3" s="260"/>
      <c r="J3" s="261"/>
      <c r="K3" s="262"/>
      <c r="L3" s="263"/>
      <c r="M3" s="211"/>
      <c r="N3" s="2"/>
    </row>
    <row r="4" spans="1:14" ht="15" customHeight="1" x14ac:dyDescent="0.2">
      <c r="A4" s="870" t="s">
        <v>491</v>
      </c>
      <c r="B4" s="870"/>
      <c r="C4" s="870"/>
      <c r="D4" s="870"/>
      <c r="E4" s="870"/>
      <c r="F4" s="870"/>
      <c r="G4" s="211"/>
      <c r="I4" s="260"/>
      <c r="J4" s="261"/>
      <c r="K4" s="262"/>
      <c r="L4" s="263"/>
      <c r="M4" s="211"/>
      <c r="N4" s="2"/>
    </row>
    <row r="5" spans="1:14" ht="15" customHeight="1" x14ac:dyDescent="0.2"/>
    <row r="6" spans="1:14" ht="15" customHeight="1" x14ac:dyDescent="0.2">
      <c r="A6" s="946" t="s">
        <v>391</v>
      </c>
      <c r="B6" s="947" t="s">
        <v>459</v>
      </c>
      <c r="C6" s="947"/>
      <c r="D6" s="947"/>
      <c r="E6" s="947"/>
      <c r="F6" s="947"/>
    </row>
    <row r="7" spans="1:14" ht="15" customHeight="1" x14ac:dyDescent="0.2">
      <c r="A7" s="946"/>
      <c r="B7" s="266" t="s">
        <v>462</v>
      </c>
      <c r="C7" s="267" t="s">
        <v>467</v>
      </c>
      <c r="D7" s="267" t="s">
        <v>492</v>
      </c>
      <c r="E7" s="267" t="s">
        <v>493</v>
      </c>
      <c r="F7" s="268" t="s">
        <v>466</v>
      </c>
    </row>
    <row r="8" spans="1:14" ht="15" customHeight="1" x14ac:dyDescent="0.2">
      <c r="A8" s="269" t="s">
        <v>472</v>
      </c>
      <c r="B8" s="270">
        <f>Tárgyi!$B$12</f>
        <v>0</v>
      </c>
      <c r="C8" s="271">
        <f>Tárgyi!$C$12</f>
        <v>0</v>
      </c>
      <c r="D8" s="271">
        <f>Tárgyi!$D$12</f>
        <v>0</v>
      </c>
      <c r="E8" s="271">
        <f>Tárgyi!$E$12</f>
        <v>0</v>
      </c>
      <c r="F8" s="272">
        <f t="shared" ref="F8:F15" si="0">B8+C8-D8+E8</f>
        <v>0</v>
      </c>
    </row>
    <row r="9" spans="1:14" ht="15" customHeight="1" x14ac:dyDescent="0.2">
      <c r="A9" s="273" t="s">
        <v>473</v>
      </c>
      <c r="B9" s="274">
        <f>Tárgyi!$B$13</f>
        <v>0</v>
      </c>
      <c r="C9" s="275">
        <f>Tárgyi!$C$13</f>
        <v>0</v>
      </c>
      <c r="D9" s="275">
        <f>Tárgyi!$D$13</f>
        <v>0</v>
      </c>
      <c r="E9" s="275">
        <f>Tárgyi!$E$13</f>
        <v>0</v>
      </c>
      <c r="F9" s="276">
        <f t="shared" si="0"/>
        <v>0</v>
      </c>
    </row>
    <row r="10" spans="1:14" ht="15" customHeight="1" x14ac:dyDescent="0.2">
      <c r="A10" s="273" t="s">
        <v>474</v>
      </c>
      <c r="B10" s="274">
        <f>Tárgyi!$B$14</f>
        <v>0</v>
      </c>
      <c r="C10" s="275">
        <f>Tárgyi!$C$14</f>
        <v>0</v>
      </c>
      <c r="D10" s="275">
        <f>Tárgyi!$D$14</f>
        <v>0</v>
      </c>
      <c r="E10" s="275">
        <f>Tárgyi!$E$14</f>
        <v>0</v>
      </c>
      <c r="F10" s="276">
        <f t="shared" si="0"/>
        <v>0</v>
      </c>
    </row>
    <row r="11" spans="1:14" ht="15" customHeight="1" x14ac:dyDescent="0.2">
      <c r="A11" s="273" t="s">
        <v>475</v>
      </c>
      <c r="B11" s="274">
        <f>Tárgyi!$B$15</f>
        <v>0</v>
      </c>
      <c r="C11" s="275">
        <f>Tárgyi!$C$15</f>
        <v>0</v>
      </c>
      <c r="D11" s="275">
        <f>Tárgyi!$D$15</f>
        <v>0</v>
      </c>
      <c r="E11" s="275">
        <f>Tárgyi!$E$15</f>
        <v>0</v>
      </c>
      <c r="F11" s="276">
        <f t="shared" si="0"/>
        <v>0</v>
      </c>
    </row>
    <row r="12" spans="1:14" ht="15" customHeight="1" x14ac:dyDescent="0.2">
      <c r="A12" s="273" t="s">
        <v>476</v>
      </c>
      <c r="B12" s="274">
        <f>Tárgyi!$B$16</f>
        <v>0</v>
      </c>
      <c r="C12" s="275">
        <f>Tárgyi!$C$16</f>
        <v>0</v>
      </c>
      <c r="D12" s="275">
        <f>Tárgyi!$D$16</f>
        <v>0</v>
      </c>
      <c r="E12" s="275">
        <f>Tárgyi!$E$16</f>
        <v>0</v>
      </c>
      <c r="F12" s="276">
        <f t="shared" si="0"/>
        <v>0</v>
      </c>
    </row>
    <row r="13" spans="1:14" ht="15" customHeight="1" x14ac:dyDescent="0.2">
      <c r="A13" s="277" t="s">
        <v>477</v>
      </c>
      <c r="B13" s="274">
        <f>Tárgyi!$B$17</f>
        <v>0</v>
      </c>
      <c r="C13" s="275">
        <f>Tárgyi!$C$17</f>
        <v>0</v>
      </c>
      <c r="D13" s="275">
        <f>Tárgyi!$D$17</f>
        <v>0</v>
      </c>
      <c r="E13" s="275">
        <f>Tárgyi!$E$17</f>
        <v>0</v>
      </c>
      <c r="F13" s="278">
        <f t="shared" si="0"/>
        <v>0</v>
      </c>
    </row>
    <row r="14" spans="1:14" ht="15" customHeight="1" x14ac:dyDescent="0.2">
      <c r="A14" s="273" t="s">
        <v>478</v>
      </c>
      <c r="B14" s="274">
        <f>Tárgyi!$B$18</f>
        <v>0</v>
      </c>
      <c r="C14" s="275">
        <f>Tárgyi!$C$18</f>
        <v>0</v>
      </c>
      <c r="D14" s="275">
        <f>Tárgyi!$D$18</f>
        <v>0</v>
      </c>
      <c r="E14" s="275">
        <f>Tárgyi!$E$18</f>
        <v>0</v>
      </c>
      <c r="F14" s="279">
        <f t="shared" si="0"/>
        <v>0</v>
      </c>
    </row>
    <row r="15" spans="1:14" ht="15" customHeight="1" x14ac:dyDescent="0.2">
      <c r="A15" s="280" t="s">
        <v>479</v>
      </c>
      <c r="B15" s="281">
        <f>Tárgyi!$B$19</f>
        <v>0</v>
      </c>
      <c r="C15" s="275">
        <f>Tárgyi!$C$19</f>
        <v>0</v>
      </c>
      <c r="D15" s="282">
        <f>Tárgyi!$D$19</f>
        <v>0</v>
      </c>
      <c r="E15" s="282">
        <f>Tárgyi!$E$19</f>
        <v>0</v>
      </c>
      <c r="F15" s="272">
        <f t="shared" si="0"/>
        <v>0</v>
      </c>
    </row>
    <row r="16" spans="1:14" ht="15" customHeight="1" x14ac:dyDescent="0.2">
      <c r="A16" s="283" t="s">
        <v>480</v>
      </c>
      <c r="B16" s="284">
        <f>SUM(B8:B15)</f>
        <v>0</v>
      </c>
      <c r="C16" s="285">
        <f>SUM(C8:C15)</f>
        <v>0</v>
      </c>
      <c r="D16" s="285">
        <f>SUM(D8:D15)</f>
        <v>0</v>
      </c>
      <c r="E16" s="285">
        <f>SUM(E8:E15)</f>
        <v>0</v>
      </c>
      <c r="F16" s="286">
        <f>SUM(F8:F15)</f>
        <v>0</v>
      </c>
    </row>
    <row r="17" spans="1:6" ht="15" customHeight="1" x14ac:dyDescent="0.2">
      <c r="A17" s="269" t="s">
        <v>481</v>
      </c>
      <c r="B17" s="287">
        <f>Tárgyi!$B$21</f>
        <v>0</v>
      </c>
      <c r="C17" s="288">
        <f>Tárgyi!$C$21</f>
        <v>0</v>
      </c>
      <c r="D17" s="288">
        <f>Tárgyi!$D$21</f>
        <v>0</v>
      </c>
      <c r="E17" s="288">
        <f>Tárgyi!$E$21</f>
        <v>0</v>
      </c>
      <c r="F17" s="289">
        <f t="shared" ref="F17:F24" si="1">B17+C17-D17+E17</f>
        <v>0</v>
      </c>
    </row>
    <row r="18" spans="1:6" ht="15" customHeight="1" x14ac:dyDescent="0.2">
      <c r="A18" s="273" t="s">
        <v>482</v>
      </c>
      <c r="B18" s="270">
        <f>Tárgyi!$B$22</f>
        <v>0</v>
      </c>
      <c r="C18" s="271">
        <f>Tárgyi!$C$22</f>
        <v>0</v>
      </c>
      <c r="D18" s="271">
        <f>Tárgyi!$D$22</f>
        <v>0</v>
      </c>
      <c r="E18" s="271">
        <f>Tárgyi!$E$22</f>
        <v>0</v>
      </c>
      <c r="F18" s="276">
        <f t="shared" si="1"/>
        <v>0</v>
      </c>
    </row>
    <row r="19" spans="1:6" ht="15" customHeight="1" x14ac:dyDescent="0.2">
      <c r="A19" s="273" t="s">
        <v>483</v>
      </c>
      <c r="B19" s="270">
        <f>Tárgyi!$B$23</f>
        <v>0</v>
      </c>
      <c r="C19" s="271">
        <f>Tárgyi!$C$23</f>
        <v>0</v>
      </c>
      <c r="D19" s="271">
        <f>Tárgyi!$D$23</f>
        <v>0</v>
      </c>
      <c r="E19" s="271">
        <f>Tárgyi!$E$23</f>
        <v>0</v>
      </c>
      <c r="F19" s="276">
        <f t="shared" si="1"/>
        <v>0</v>
      </c>
    </row>
    <row r="20" spans="1:6" ht="15" customHeight="1" x14ac:dyDescent="0.2">
      <c r="A20" s="269" t="s">
        <v>484</v>
      </c>
      <c r="B20" s="270">
        <f>Tárgyi!$B$24</f>
        <v>0</v>
      </c>
      <c r="C20" s="271">
        <f>Tárgyi!$C$24</f>
        <v>0</v>
      </c>
      <c r="D20" s="271">
        <f>Tárgyi!$D$24</f>
        <v>0</v>
      </c>
      <c r="E20" s="271">
        <f>Tárgyi!$E$24</f>
        <v>0</v>
      </c>
      <c r="F20" s="276">
        <f t="shared" si="1"/>
        <v>0</v>
      </c>
    </row>
    <row r="21" spans="1:6" ht="15" customHeight="1" x14ac:dyDescent="0.2">
      <c r="A21" s="273" t="s">
        <v>485</v>
      </c>
      <c r="B21" s="270">
        <f>Tárgyi!$B$25</f>
        <v>0</v>
      </c>
      <c r="C21" s="271">
        <f>Tárgyi!$C$25</f>
        <v>0</v>
      </c>
      <c r="D21" s="271">
        <f>Tárgyi!$D$25</f>
        <v>0</v>
      </c>
      <c r="E21" s="271">
        <f>Tárgyi!$E$25</f>
        <v>0</v>
      </c>
      <c r="F21" s="276">
        <f t="shared" si="1"/>
        <v>0</v>
      </c>
    </row>
    <row r="22" spans="1:6" ht="15" customHeight="1" x14ac:dyDescent="0.2">
      <c r="A22" s="273" t="s">
        <v>486</v>
      </c>
      <c r="B22" s="270">
        <f>Tárgyi!$B$26</f>
        <v>0</v>
      </c>
      <c r="C22" s="271">
        <f>Tárgyi!$C$26</f>
        <v>0</v>
      </c>
      <c r="D22" s="271">
        <f>Tárgyi!$D$26</f>
        <v>0</v>
      </c>
      <c r="E22" s="271">
        <f>Tárgyi!$E$26</f>
        <v>0</v>
      </c>
      <c r="F22" s="276">
        <f t="shared" si="1"/>
        <v>0</v>
      </c>
    </row>
    <row r="23" spans="1:6" ht="15" customHeight="1" x14ac:dyDescent="0.2">
      <c r="A23" s="273" t="s">
        <v>487</v>
      </c>
      <c r="B23" s="270">
        <f>Tárgyi!$B$27</f>
        <v>0</v>
      </c>
      <c r="C23" s="271">
        <f>Tárgyi!$C$27</f>
        <v>0</v>
      </c>
      <c r="D23" s="271">
        <f>Tárgyi!$D$27</f>
        <v>0</v>
      </c>
      <c r="E23" s="271">
        <f>Tárgyi!$E$27</f>
        <v>0</v>
      </c>
      <c r="F23" s="276">
        <f t="shared" si="1"/>
        <v>0</v>
      </c>
    </row>
    <row r="24" spans="1:6" ht="15" customHeight="1" x14ac:dyDescent="0.2">
      <c r="A24" s="273" t="s">
        <v>488</v>
      </c>
      <c r="B24" s="290">
        <f>Tárgyi!$B$28</f>
        <v>0</v>
      </c>
      <c r="C24" s="291">
        <f>Tárgyi!$C$28</f>
        <v>0</v>
      </c>
      <c r="D24" s="291">
        <f>Tárgyi!$D$28</f>
        <v>0</v>
      </c>
      <c r="E24" s="291">
        <f>Tárgyi!$E$28</f>
        <v>0</v>
      </c>
      <c r="F24" s="276">
        <f t="shared" si="1"/>
        <v>0</v>
      </c>
    </row>
    <row r="25" spans="1:6" ht="15" customHeight="1" x14ac:dyDescent="0.2">
      <c r="A25" s="283" t="s">
        <v>489</v>
      </c>
      <c r="B25" s="284">
        <f>SUM(B17:B24)</f>
        <v>0</v>
      </c>
      <c r="C25" s="285">
        <f>SUM(C17:C24)</f>
        <v>0</v>
      </c>
      <c r="D25" s="285">
        <f>SUM(D17:D24)</f>
        <v>0</v>
      </c>
      <c r="E25" s="285">
        <f>SUM(E17:E24)</f>
        <v>0</v>
      </c>
      <c r="F25" s="286">
        <f>SUM(F17:F24)</f>
        <v>0</v>
      </c>
    </row>
    <row r="26" spans="1:6" ht="15" customHeight="1" x14ac:dyDescent="0.2">
      <c r="A26" s="292" t="s">
        <v>490</v>
      </c>
      <c r="B26" s="293">
        <f>B16+B25</f>
        <v>0</v>
      </c>
      <c r="C26" s="294">
        <f>C16+C25</f>
        <v>0</v>
      </c>
      <c r="D26" s="294">
        <f>D16+D25</f>
        <v>0</v>
      </c>
      <c r="E26" s="294">
        <f>E16+E25</f>
        <v>0</v>
      </c>
      <c r="F26" s="295">
        <f>F16+F25</f>
        <v>0</v>
      </c>
    </row>
    <row r="30" spans="1:6" x14ac:dyDescent="0.2">
      <c r="D30" s="296"/>
    </row>
  </sheetData>
  <sheetProtection selectLockedCells="1" selectUnlockedCells="1"/>
  <mergeCells count="3">
    <mergeCell ref="A4:F4"/>
    <mergeCell ref="A6:A7"/>
    <mergeCell ref="B6:F6"/>
  </mergeCells>
  <dataValidations count="2">
    <dataValidation type="whole" allowBlank="1" showInputMessage="1" showErrorMessage="1" error="      Hiba!_x000a_ESC-re kilépés" prompt="Összesítő" sqref="F8:F12 F14:F25 B16:F16 A25:E25" xr:uid="{00000000-0002-0000-0F00-000000000000}">
      <formula1>0</formula1>
      <formula2>0</formula2>
    </dataValidation>
    <dataValidation type="whole" operator="notBetween" allowBlank="1" showErrorMessage="1" error="Csak számot lehet beírni!" sqref="B8:E15 B17:E24" xr:uid="{00000000-0002-0000-0F00-000001000000}">
      <formula1>-9.99999999999999E+21</formula1>
      <formula2>-9.99999999999999E+21</formula2>
    </dataValidation>
  </dataValidations>
  <hyperlinks>
    <hyperlink ref="H2" location="'Kieg. mell., elemzések'!A35" display="Vissza a kieg. mell.,elemzésekhez" xr:uid="{00000000-0004-0000-0F00-000000000000}"/>
  </hyperlinks>
  <pageMargins left="0.70972222222222225" right="0.69027777777777777" top="0.98402777777777772" bottom="0.98402777777777772" header="0.51180555555555551" footer="0.51180555555555551"/>
  <pageSetup paperSize="9" scale="90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23"/>
  </sheetPr>
  <dimension ref="A1:N27"/>
  <sheetViews>
    <sheetView workbookViewId="0">
      <selection activeCell="G10" sqref="G10"/>
    </sheetView>
  </sheetViews>
  <sheetFormatPr defaultColWidth="8.6640625" defaultRowHeight="15.75" x14ac:dyDescent="0.25"/>
  <cols>
    <col min="1" max="1" width="28.6640625" style="6" customWidth="1"/>
    <col min="2" max="9" width="8.6640625" style="6" customWidth="1"/>
  </cols>
  <sheetData>
    <row r="1" spans="1:14" ht="15" customHeight="1" x14ac:dyDescent="0.2">
      <c r="A1" s="17" t="str">
        <f>Alapadatok!$E$9</f>
        <v>Minta Kft.</v>
      </c>
      <c r="B1"/>
      <c r="C1"/>
      <c r="D1" s="211"/>
      <c r="E1"/>
      <c r="F1"/>
      <c r="G1"/>
      <c r="H1"/>
      <c r="I1"/>
    </row>
    <row r="2" spans="1:14" ht="15" customHeight="1" x14ac:dyDescent="0.2">
      <c r="A2" s="17" t="str">
        <f>CONCATENATE("Üzleti év: ",Alapadatok!$E$13)</f>
        <v>Üzleti év: 2025. év</v>
      </c>
      <c r="B2"/>
      <c r="C2"/>
      <c r="D2" s="211"/>
      <c r="E2"/>
      <c r="F2"/>
      <c r="G2"/>
      <c r="H2"/>
      <c r="I2"/>
      <c r="K2" s="81" t="s">
        <v>455</v>
      </c>
      <c r="L2" s="37"/>
      <c r="M2" s="37"/>
      <c r="N2" s="66"/>
    </row>
    <row r="3" spans="1:14" ht="15" customHeight="1" x14ac:dyDescent="0.2">
      <c r="A3" s="17"/>
      <c r="B3"/>
      <c r="C3"/>
      <c r="D3" s="211"/>
      <c r="E3"/>
      <c r="F3"/>
      <c r="G3"/>
      <c r="H3"/>
      <c r="I3"/>
    </row>
    <row r="4" spans="1:14" ht="15" customHeight="1" x14ac:dyDescent="0.2">
      <c r="A4" s="870" t="s">
        <v>494</v>
      </c>
      <c r="B4" s="870"/>
      <c r="C4" s="870"/>
      <c r="D4" s="870"/>
      <c r="E4" s="870"/>
      <c r="F4" s="870"/>
      <c r="G4" s="870"/>
      <c r="H4" s="870"/>
      <c r="I4" s="870"/>
    </row>
    <row r="5" spans="1:14" ht="15" customHeight="1" x14ac:dyDescent="0.2">
      <c r="A5"/>
      <c r="B5"/>
      <c r="C5"/>
      <c r="D5"/>
      <c r="E5"/>
      <c r="F5"/>
      <c r="G5"/>
      <c r="H5"/>
      <c r="I5"/>
    </row>
    <row r="6" spans="1:14" ht="15" customHeight="1" x14ac:dyDescent="0.2">
      <c r="A6" s="946" t="s">
        <v>391</v>
      </c>
      <c r="B6" s="948" t="s">
        <v>460</v>
      </c>
      <c r="C6" s="948"/>
      <c r="D6" s="948"/>
      <c r="E6" s="948"/>
      <c r="F6" s="948"/>
      <c r="G6" s="948"/>
      <c r="H6" s="948"/>
      <c r="I6" s="949" t="s">
        <v>461</v>
      </c>
    </row>
    <row r="7" spans="1:14" ht="15" customHeight="1" x14ac:dyDescent="0.2">
      <c r="A7" s="946"/>
      <c r="B7" s="950" t="s">
        <v>462</v>
      </c>
      <c r="C7" s="951" t="s">
        <v>467</v>
      </c>
      <c r="D7" s="951"/>
      <c r="E7" s="951"/>
      <c r="F7" s="952" t="s">
        <v>492</v>
      </c>
      <c r="G7" s="952" t="s">
        <v>493</v>
      </c>
      <c r="H7" s="953" t="s">
        <v>466</v>
      </c>
      <c r="I7" s="949"/>
    </row>
    <row r="8" spans="1:14" ht="29.25" customHeight="1" x14ac:dyDescent="0.2">
      <c r="A8" s="946"/>
      <c r="B8" s="950"/>
      <c r="C8" s="267" t="s">
        <v>469</v>
      </c>
      <c r="D8" s="267" t="s">
        <v>470</v>
      </c>
      <c r="E8" s="267" t="s">
        <v>495</v>
      </c>
      <c r="F8" s="952"/>
      <c r="G8" s="952"/>
      <c r="H8" s="953"/>
      <c r="I8" s="949"/>
    </row>
    <row r="9" spans="1:14" ht="15" customHeight="1" x14ac:dyDescent="0.2">
      <c r="A9" s="269" t="s">
        <v>472</v>
      </c>
      <c r="B9" s="270">
        <f>Tárgyi!$G$12</f>
        <v>0</v>
      </c>
      <c r="C9" s="271">
        <f>Tárgyi!$H$12</f>
        <v>0</v>
      </c>
      <c r="D9" s="271">
        <f>Tárgyi!$I$12</f>
        <v>0</v>
      </c>
      <c r="E9" s="271">
        <f>Tárgyi!$J$12</f>
        <v>0</v>
      </c>
      <c r="F9" s="271">
        <f>Tárgyi!$K$12</f>
        <v>0</v>
      </c>
      <c r="G9" s="271">
        <f>Tárgyi!$L$12</f>
        <v>0</v>
      </c>
      <c r="H9" s="297">
        <f t="shared" ref="H9:H16" si="0">B9+C9+D9+E9-F9+G9</f>
        <v>0</v>
      </c>
      <c r="I9" s="298">
        <f>TárgyiBtto!F8-H9</f>
        <v>0</v>
      </c>
    </row>
    <row r="10" spans="1:14" ht="15" customHeight="1" x14ac:dyDescent="0.2">
      <c r="A10" s="273" t="s">
        <v>473</v>
      </c>
      <c r="B10" s="274">
        <f>Tárgyi!$G$13</f>
        <v>0</v>
      </c>
      <c r="C10" s="275">
        <f>Tárgyi!$H$13</f>
        <v>0</v>
      </c>
      <c r="D10" s="275">
        <f>Tárgyi!$I$13</f>
        <v>0</v>
      </c>
      <c r="E10" s="275">
        <f>Tárgyi!$J$13</f>
        <v>0</v>
      </c>
      <c r="F10" s="275">
        <f>Tárgyi!$K$13</f>
        <v>0</v>
      </c>
      <c r="G10" s="275">
        <f>Tárgyi!$L$13</f>
        <v>0</v>
      </c>
      <c r="H10" s="297">
        <f t="shared" si="0"/>
        <v>0</v>
      </c>
      <c r="I10" s="299">
        <f>TárgyiBtto!F9-H10</f>
        <v>0</v>
      </c>
    </row>
    <row r="11" spans="1:14" ht="15" customHeight="1" x14ac:dyDescent="0.2">
      <c r="A11" s="273" t="s">
        <v>474</v>
      </c>
      <c r="B11" s="274">
        <f>Tárgyi!$G$14</f>
        <v>0</v>
      </c>
      <c r="C11" s="275">
        <f>Tárgyi!$H$14</f>
        <v>0</v>
      </c>
      <c r="D11" s="275">
        <f>Tárgyi!$I$14</f>
        <v>0</v>
      </c>
      <c r="E11" s="275">
        <f>Tárgyi!$J$14</f>
        <v>0</v>
      </c>
      <c r="F11" s="275">
        <f>Tárgyi!$K$14</f>
        <v>0</v>
      </c>
      <c r="G11" s="275">
        <f>Tárgyi!$L$14</f>
        <v>0</v>
      </c>
      <c r="H11" s="297">
        <f t="shared" si="0"/>
        <v>0</v>
      </c>
      <c r="I11" s="299">
        <f>TárgyiBtto!F10-H11</f>
        <v>0</v>
      </c>
    </row>
    <row r="12" spans="1:14" ht="15" customHeight="1" x14ac:dyDescent="0.2">
      <c r="A12" s="273" t="s">
        <v>475</v>
      </c>
      <c r="B12" s="274">
        <f>Tárgyi!$G$15</f>
        <v>0</v>
      </c>
      <c r="C12" s="275">
        <f>Tárgyi!$H$15</f>
        <v>0</v>
      </c>
      <c r="D12" s="275">
        <f>Tárgyi!$I$15</f>
        <v>0</v>
      </c>
      <c r="E12" s="275">
        <f>Tárgyi!$J$15</f>
        <v>0</v>
      </c>
      <c r="F12" s="275">
        <f>Tárgyi!$K$15</f>
        <v>0</v>
      </c>
      <c r="G12" s="275">
        <f>Tárgyi!$L$15</f>
        <v>0</v>
      </c>
      <c r="H12" s="297">
        <f t="shared" si="0"/>
        <v>0</v>
      </c>
      <c r="I12" s="299">
        <f>TárgyiBtto!F11-H12</f>
        <v>0</v>
      </c>
    </row>
    <row r="13" spans="1:14" ht="15" customHeight="1" x14ac:dyDescent="0.2">
      <c r="A13" s="273" t="s">
        <v>476</v>
      </c>
      <c r="B13" s="274">
        <f>Tárgyi!$G$16</f>
        <v>0</v>
      </c>
      <c r="C13" s="275">
        <f>Tárgyi!$H$16</f>
        <v>0</v>
      </c>
      <c r="D13" s="275">
        <f>Tárgyi!$I$16</f>
        <v>0</v>
      </c>
      <c r="E13" s="275">
        <f>Tárgyi!$J$16</f>
        <v>0</v>
      </c>
      <c r="F13" s="275">
        <f>Tárgyi!$K$16</f>
        <v>0</v>
      </c>
      <c r="G13" s="275">
        <f>Tárgyi!$L$16</f>
        <v>0</v>
      </c>
      <c r="H13" s="297">
        <f t="shared" si="0"/>
        <v>0</v>
      </c>
      <c r="I13" s="299">
        <f>TárgyiBtto!F12-H13</f>
        <v>0</v>
      </c>
    </row>
    <row r="14" spans="1:14" ht="15" customHeight="1" x14ac:dyDescent="0.2">
      <c r="A14" s="277" t="s">
        <v>477</v>
      </c>
      <c r="B14" s="274">
        <f>Tárgyi!$G$17</f>
        <v>0</v>
      </c>
      <c r="C14" s="275">
        <f>Tárgyi!$H$17</f>
        <v>0</v>
      </c>
      <c r="D14" s="275">
        <f>Tárgyi!$I$17</f>
        <v>0</v>
      </c>
      <c r="E14" s="275">
        <f>Tárgyi!$J$17</f>
        <v>0</v>
      </c>
      <c r="F14" s="275">
        <f>Tárgyi!$K$17</f>
        <v>0</v>
      </c>
      <c r="G14" s="275">
        <f>Tárgyi!$L$17</f>
        <v>0</v>
      </c>
      <c r="H14" s="297">
        <f t="shared" si="0"/>
        <v>0</v>
      </c>
      <c r="I14" s="300">
        <f>TárgyiBtto!F13-H14</f>
        <v>0</v>
      </c>
    </row>
    <row r="15" spans="1:14" ht="15" customHeight="1" x14ac:dyDescent="0.2">
      <c r="A15" s="273" t="s">
        <v>478</v>
      </c>
      <c r="B15" s="274">
        <f>Tárgyi!$G$18</f>
        <v>0</v>
      </c>
      <c r="C15" s="275">
        <f>Tárgyi!$H$18</f>
        <v>0</v>
      </c>
      <c r="D15" s="275">
        <f>Tárgyi!$I$18</f>
        <v>0</v>
      </c>
      <c r="E15" s="275">
        <f>Tárgyi!$J$18</f>
        <v>0</v>
      </c>
      <c r="F15" s="275">
        <f>Tárgyi!$K$18</f>
        <v>0</v>
      </c>
      <c r="G15" s="275">
        <f>Tárgyi!$L$18</f>
        <v>0</v>
      </c>
      <c r="H15" s="297">
        <f t="shared" si="0"/>
        <v>0</v>
      </c>
      <c r="I15" s="298">
        <f>TárgyiBtto!F14-H15</f>
        <v>0</v>
      </c>
    </row>
    <row r="16" spans="1:14" ht="15" customHeight="1" x14ac:dyDescent="0.2">
      <c r="A16" s="280" t="s">
        <v>479</v>
      </c>
      <c r="B16" s="301">
        <f>Tárgyi!$G$19</f>
        <v>0</v>
      </c>
      <c r="C16" s="282">
        <f>Tárgyi!$H$19</f>
        <v>0</v>
      </c>
      <c r="D16" s="282">
        <f>Tárgyi!$I$19</f>
        <v>0</v>
      </c>
      <c r="E16" s="282">
        <f>Tárgyi!$J$19</f>
        <v>0</v>
      </c>
      <c r="F16" s="282">
        <f>Tárgyi!$K$19</f>
        <v>0</v>
      </c>
      <c r="G16" s="282">
        <f>Tárgyi!$L$19</f>
        <v>0</v>
      </c>
      <c r="H16" s="297">
        <f t="shared" si="0"/>
        <v>0</v>
      </c>
      <c r="I16" s="302">
        <f>TárgyiBtto!F15-H16</f>
        <v>0</v>
      </c>
    </row>
    <row r="17" spans="1:9" ht="15" customHeight="1" x14ac:dyDescent="0.2">
      <c r="A17" s="283" t="s">
        <v>480</v>
      </c>
      <c r="B17" s="284">
        <f t="shared" ref="B17:H17" si="1">SUM(B9:B16)</f>
        <v>0</v>
      </c>
      <c r="C17" s="285">
        <f t="shared" si="1"/>
        <v>0</v>
      </c>
      <c r="D17" s="285">
        <f t="shared" si="1"/>
        <v>0</v>
      </c>
      <c r="E17" s="285">
        <f t="shared" si="1"/>
        <v>0</v>
      </c>
      <c r="F17" s="285">
        <f t="shared" si="1"/>
        <v>0</v>
      </c>
      <c r="G17" s="285">
        <f t="shared" si="1"/>
        <v>0</v>
      </c>
      <c r="H17" s="286">
        <f t="shared" si="1"/>
        <v>0</v>
      </c>
      <c r="I17" s="303">
        <f>TárgyiBtto!F16-H17</f>
        <v>0</v>
      </c>
    </row>
    <row r="18" spans="1:9" ht="15" customHeight="1" x14ac:dyDescent="0.2">
      <c r="A18" s="304" t="s">
        <v>481</v>
      </c>
      <c r="B18" s="305">
        <f>Tárgyi!$G$21</f>
        <v>0</v>
      </c>
      <c r="C18" s="305">
        <f>Tárgyi!$H$21</f>
        <v>0</v>
      </c>
      <c r="D18" s="305">
        <f>Tárgyi!$I$21</f>
        <v>0</v>
      </c>
      <c r="E18" s="305">
        <f>Tárgyi!$J$21</f>
        <v>0</v>
      </c>
      <c r="F18" s="305">
        <f>Tárgyi!$K$21</f>
        <v>0</v>
      </c>
      <c r="G18" s="305">
        <f>Tárgyi!$L$21</f>
        <v>0</v>
      </c>
      <c r="H18" s="297">
        <f t="shared" ref="H18:H25" si="2">B18+C18+D18+E18-F18+G18</f>
        <v>0</v>
      </c>
      <c r="I18" s="298">
        <f>TárgyiBtto!F17-H18</f>
        <v>0</v>
      </c>
    </row>
    <row r="19" spans="1:9" ht="15" customHeight="1" x14ac:dyDescent="0.2">
      <c r="A19" s="306" t="s">
        <v>482</v>
      </c>
      <c r="B19" s="305">
        <f>Tárgyi!$G$22</f>
        <v>0</v>
      </c>
      <c r="C19" s="305">
        <f>Tárgyi!$H$22</f>
        <v>0</v>
      </c>
      <c r="D19" s="305">
        <f>Tárgyi!$I$22</f>
        <v>0</v>
      </c>
      <c r="E19" s="305">
        <f>Tárgyi!$J$22</f>
        <v>0</v>
      </c>
      <c r="F19" s="305">
        <f>Tárgyi!$K$22</f>
        <v>0</v>
      </c>
      <c r="G19" s="305">
        <f>Tárgyi!$L$22</f>
        <v>0</v>
      </c>
      <c r="H19" s="307">
        <f t="shared" si="2"/>
        <v>0</v>
      </c>
      <c r="I19" s="299">
        <f>TárgyiBtto!F18-H19</f>
        <v>0</v>
      </c>
    </row>
    <row r="20" spans="1:9" ht="15" customHeight="1" x14ac:dyDescent="0.2">
      <c r="A20" s="306" t="s">
        <v>483</v>
      </c>
      <c r="B20" s="305">
        <f>Tárgyi!$G$23</f>
        <v>0</v>
      </c>
      <c r="C20" s="305">
        <f>Tárgyi!$H$23</f>
        <v>0</v>
      </c>
      <c r="D20" s="305">
        <f>Tárgyi!$I$23</f>
        <v>0</v>
      </c>
      <c r="E20" s="305">
        <f>Tárgyi!$J$23</f>
        <v>0</v>
      </c>
      <c r="F20" s="305">
        <f>Tárgyi!$K$23</f>
        <v>0</v>
      </c>
      <c r="G20" s="305">
        <f>Tárgyi!$L$23</f>
        <v>0</v>
      </c>
      <c r="H20" s="307">
        <f t="shared" si="2"/>
        <v>0</v>
      </c>
      <c r="I20" s="299">
        <f>TárgyiBtto!F19-H20</f>
        <v>0</v>
      </c>
    </row>
    <row r="21" spans="1:9" ht="15" customHeight="1" x14ac:dyDescent="0.2">
      <c r="A21" s="308" t="s">
        <v>484</v>
      </c>
      <c r="B21" s="305">
        <f>Tárgyi!$G$24</f>
        <v>0</v>
      </c>
      <c r="C21" s="305">
        <f>Tárgyi!$H$24</f>
        <v>0</v>
      </c>
      <c r="D21" s="305">
        <f>Tárgyi!$I$24</f>
        <v>0</v>
      </c>
      <c r="E21" s="305">
        <f>Tárgyi!$J$24</f>
        <v>0</v>
      </c>
      <c r="F21" s="305">
        <f>Tárgyi!$K$24</f>
        <v>0</v>
      </c>
      <c r="G21" s="305">
        <f>Tárgyi!$L$24</f>
        <v>0</v>
      </c>
      <c r="H21" s="307">
        <f t="shared" si="2"/>
        <v>0</v>
      </c>
      <c r="I21" s="299">
        <f>TárgyiBtto!F20-H21</f>
        <v>0</v>
      </c>
    </row>
    <row r="22" spans="1:9" ht="15" customHeight="1" x14ac:dyDescent="0.2">
      <c r="A22" s="306" t="s">
        <v>485</v>
      </c>
      <c r="B22" s="305">
        <f>Tárgyi!$G$25</f>
        <v>0</v>
      </c>
      <c r="C22" s="305">
        <f>Tárgyi!$H$25</f>
        <v>0</v>
      </c>
      <c r="D22" s="305">
        <f>Tárgyi!$I$25</f>
        <v>0</v>
      </c>
      <c r="E22" s="305">
        <f>Tárgyi!$J$25</f>
        <v>0</v>
      </c>
      <c r="F22" s="305">
        <f>Tárgyi!$K$25</f>
        <v>0</v>
      </c>
      <c r="G22" s="305">
        <f>Tárgyi!$L$25</f>
        <v>0</v>
      </c>
      <c r="H22" s="307">
        <f t="shared" si="2"/>
        <v>0</v>
      </c>
      <c r="I22" s="299">
        <f>TárgyiBtto!F21-H22</f>
        <v>0</v>
      </c>
    </row>
    <row r="23" spans="1:9" ht="15" customHeight="1" x14ac:dyDescent="0.2">
      <c r="A23" s="306" t="s">
        <v>486</v>
      </c>
      <c r="B23" s="305">
        <f>Tárgyi!$G$26</f>
        <v>0</v>
      </c>
      <c r="C23" s="305">
        <f>Tárgyi!$H$26</f>
        <v>0</v>
      </c>
      <c r="D23" s="305">
        <f>Tárgyi!$I$26</f>
        <v>0</v>
      </c>
      <c r="E23" s="305">
        <f>Tárgyi!$J$26</f>
        <v>0</v>
      </c>
      <c r="F23" s="305">
        <f>Tárgyi!$K$26</f>
        <v>0</v>
      </c>
      <c r="G23" s="305">
        <f>Tárgyi!$L$26</f>
        <v>0</v>
      </c>
      <c r="H23" s="307">
        <f t="shared" si="2"/>
        <v>0</v>
      </c>
      <c r="I23" s="299">
        <f>TárgyiBtto!F22-H23</f>
        <v>0</v>
      </c>
    </row>
    <row r="24" spans="1:9" ht="15" customHeight="1" x14ac:dyDescent="0.2">
      <c r="A24" s="306" t="s">
        <v>487</v>
      </c>
      <c r="B24" s="305">
        <f>Tárgyi!$G$27</f>
        <v>0</v>
      </c>
      <c r="C24" s="305">
        <f>Tárgyi!$H$27</f>
        <v>0</v>
      </c>
      <c r="D24" s="305">
        <f>Tárgyi!$I$27</f>
        <v>0</v>
      </c>
      <c r="E24" s="305">
        <f>Tárgyi!$J$27</f>
        <v>0</v>
      </c>
      <c r="F24" s="305">
        <f>Tárgyi!$K$27</f>
        <v>0</v>
      </c>
      <c r="G24" s="305">
        <f>Tárgyi!$L$27</f>
        <v>0</v>
      </c>
      <c r="H24" s="307">
        <f t="shared" si="2"/>
        <v>0</v>
      </c>
      <c r="I24" s="299">
        <f>TárgyiBtto!F23-H24</f>
        <v>0</v>
      </c>
    </row>
    <row r="25" spans="1:9" ht="15" customHeight="1" x14ac:dyDescent="0.2">
      <c r="A25" s="306" t="s">
        <v>488</v>
      </c>
      <c r="B25" s="309">
        <f>Tárgyi!$G$28</f>
        <v>0</v>
      </c>
      <c r="C25" s="305">
        <f>Tárgyi!$H$28</f>
        <v>0</v>
      </c>
      <c r="D25" s="305">
        <f>Tárgyi!$I$28</f>
        <v>0</v>
      </c>
      <c r="E25" s="305">
        <f>Tárgyi!$J$28</f>
        <v>0</v>
      </c>
      <c r="F25" s="305">
        <f>Tárgyi!$K$28</f>
        <v>0</v>
      </c>
      <c r="G25" s="305">
        <f>Tárgyi!$L$28</f>
        <v>0</v>
      </c>
      <c r="H25" s="307">
        <f t="shared" si="2"/>
        <v>0</v>
      </c>
      <c r="I25" s="299">
        <f>TárgyiBtto!F24-H25</f>
        <v>0</v>
      </c>
    </row>
    <row r="26" spans="1:9" ht="15" customHeight="1" x14ac:dyDescent="0.2">
      <c r="A26" s="310" t="s">
        <v>489</v>
      </c>
      <c r="B26" s="311">
        <f t="shared" ref="B26:H26" si="3">SUM(B18:B25)</f>
        <v>0</v>
      </c>
      <c r="C26" s="312">
        <f t="shared" si="3"/>
        <v>0</v>
      </c>
      <c r="D26" s="285">
        <f t="shared" si="3"/>
        <v>0</v>
      </c>
      <c r="E26" s="285">
        <f t="shared" si="3"/>
        <v>0</v>
      </c>
      <c r="F26" s="285">
        <f t="shared" si="3"/>
        <v>0</v>
      </c>
      <c r="G26" s="285">
        <f t="shared" si="3"/>
        <v>0</v>
      </c>
      <c r="H26" s="313">
        <f t="shared" si="3"/>
        <v>0</v>
      </c>
      <c r="I26" s="303">
        <f>TárgyiBtto!F25-H26</f>
        <v>0</v>
      </c>
    </row>
    <row r="27" spans="1:9" ht="15" customHeight="1" x14ac:dyDescent="0.2">
      <c r="A27" s="314" t="s">
        <v>490</v>
      </c>
      <c r="B27" s="315">
        <f t="shared" ref="B27:H27" si="4">B17+B26</f>
        <v>0</v>
      </c>
      <c r="C27" s="294">
        <f t="shared" si="4"/>
        <v>0</v>
      </c>
      <c r="D27" s="294">
        <f t="shared" si="4"/>
        <v>0</v>
      </c>
      <c r="E27" s="294">
        <f t="shared" si="4"/>
        <v>0</v>
      </c>
      <c r="F27" s="294">
        <f t="shared" si="4"/>
        <v>0</v>
      </c>
      <c r="G27" s="294">
        <f t="shared" si="4"/>
        <v>0</v>
      </c>
      <c r="H27" s="316">
        <f t="shared" si="4"/>
        <v>0</v>
      </c>
      <c r="I27" s="317">
        <f>TárgyiBtto!F26-H27</f>
        <v>0</v>
      </c>
    </row>
  </sheetData>
  <sheetProtection selectLockedCells="1" selectUnlockedCells="1"/>
  <mergeCells count="9">
    <mergeCell ref="A4:I4"/>
    <mergeCell ref="A6:A8"/>
    <mergeCell ref="B6:H6"/>
    <mergeCell ref="I6:I8"/>
    <mergeCell ref="B7:B8"/>
    <mergeCell ref="C7:E7"/>
    <mergeCell ref="F7:F8"/>
    <mergeCell ref="G7:G8"/>
    <mergeCell ref="H7:H8"/>
  </mergeCells>
  <dataValidations count="2">
    <dataValidation type="whole" allowBlank="1" showInputMessage="1" showErrorMessage="1" error="      Hiba!_x000a_ESC-re kilépés" prompt="Összesítő" sqref="H9:I16 B17:I17 H18:I25 A26:I26 H27:I27" xr:uid="{00000000-0002-0000-1000-000000000000}">
      <formula1>0</formula1>
      <formula2>0</formula2>
    </dataValidation>
    <dataValidation type="whole" operator="notBetween" allowBlank="1" showErrorMessage="1" error="Csak számot lehet beírni!" sqref="B9:G16 B18:G25" xr:uid="{00000000-0002-0000-1000-000001000000}">
      <formula1>-9.99999999999999E+21</formula1>
      <formula2>-9.99999999999999E+21</formula2>
    </dataValidation>
  </dataValidations>
  <hyperlinks>
    <hyperlink ref="K2" location="'Kieg. mell., elemzések'!A36" display="Vissza a kieg. mell.,elemzésekhez" xr:uid="{00000000-0004-0000-1000-000000000000}"/>
  </hyperlinks>
  <pageMargins left="0.75" right="0.75" top="1" bottom="1" header="0.51180555555555551" footer="0.51180555555555551"/>
  <pageSetup paperSize="9" scale="70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23"/>
  </sheetPr>
  <dimension ref="A1:I16"/>
  <sheetViews>
    <sheetView workbookViewId="0">
      <selection activeCell="C8" sqref="C8"/>
    </sheetView>
  </sheetViews>
  <sheetFormatPr defaultColWidth="8.88671875" defaultRowHeight="14.25" x14ac:dyDescent="0.2"/>
  <cols>
    <col min="1" max="1" width="5" style="2" customWidth="1"/>
    <col min="2" max="2" width="30.88671875" style="2" customWidth="1"/>
    <col min="3" max="5" width="10" style="2" customWidth="1"/>
    <col min="6" max="16384" width="8.88671875" style="2"/>
  </cols>
  <sheetData>
    <row r="1" spans="1:9" customFormat="1" ht="15" customHeight="1" x14ac:dyDescent="0.2">
      <c r="A1" s="871" t="str">
        <f>Alapadatok!$E$9</f>
        <v>Minta Kft.</v>
      </c>
      <c r="B1" s="871"/>
      <c r="D1" s="211"/>
    </row>
    <row r="2" spans="1:9" customFormat="1" ht="15" customHeight="1" x14ac:dyDescent="0.2">
      <c r="A2" s="871" t="str">
        <f>CONCATENATE("Üzleti év: ",Alapadatok!$E$13)</f>
        <v>Üzleti év: 2025. év</v>
      </c>
      <c r="B2" s="871"/>
      <c r="D2" s="211"/>
      <c r="F2" s="81" t="s">
        <v>455</v>
      </c>
      <c r="G2" s="37"/>
      <c r="H2" s="37"/>
      <c r="I2" s="66"/>
    </row>
    <row r="3" spans="1:9" customFormat="1" ht="15" customHeight="1" x14ac:dyDescent="0.2">
      <c r="A3" s="17"/>
      <c r="D3" s="211"/>
    </row>
    <row r="4" spans="1:9" customFormat="1" ht="15" customHeight="1" x14ac:dyDescent="0.2">
      <c r="A4" s="870" t="s">
        <v>496</v>
      </c>
      <c r="B4" s="870"/>
      <c r="C4" s="870"/>
      <c r="D4" s="870"/>
      <c r="E4" s="870"/>
      <c r="F4" s="64"/>
      <c r="G4" s="64"/>
      <c r="H4" s="64"/>
      <c r="I4" s="64"/>
    </row>
    <row r="6" spans="1:9" x14ac:dyDescent="0.2">
      <c r="A6" s="955" t="s">
        <v>497</v>
      </c>
      <c r="B6" s="955"/>
      <c r="C6" s="319" t="s">
        <v>38</v>
      </c>
      <c r="D6" s="319" t="s">
        <v>39</v>
      </c>
      <c r="E6" s="320" t="s">
        <v>498</v>
      </c>
    </row>
    <row r="7" spans="1:9" x14ac:dyDescent="0.2">
      <c r="A7" s="956" t="s">
        <v>499</v>
      </c>
      <c r="B7" s="956"/>
      <c r="C7" s="321">
        <f>SUM(C8:C12)</f>
        <v>0</v>
      </c>
      <c r="D7" s="321">
        <f>SUM(D8:D12)</f>
        <v>0</v>
      </c>
      <c r="E7" s="322">
        <f t="shared" ref="E7:E12" si="0">IF(C7&lt;&gt;0,D7/C7%,0)</f>
        <v>0</v>
      </c>
    </row>
    <row r="8" spans="1:9" x14ac:dyDescent="0.2">
      <c r="A8" s="323"/>
      <c r="B8" s="324" t="s">
        <v>500</v>
      </c>
      <c r="C8" s="325"/>
      <c r="D8" s="325"/>
      <c r="E8" s="326">
        <f t="shared" si="0"/>
        <v>0</v>
      </c>
    </row>
    <row r="9" spans="1:9" x14ac:dyDescent="0.2">
      <c r="A9" s="323"/>
      <c r="B9" s="324" t="s">
        <v>501</v>
      </c>
      <c r="C9" s="325"/>
      <c r="D9" s="325"/>
      <c r="E9" s="326">
        <f t="shared" si="0"/>
        <v>0</v>
      </c>
    </row>
    <row r="10" spans="1:9" x14ac:dyDescent="0.2">
      <c r="A10" s="323"/>
      <c r="B10" s="324" t="s">
        <v>502</v>
      </c>
      <c r="C10" s="325"/>
      <c r="D10" s="325"/>
      <c r="E10" s="326">
        <f t="shared" si="0"/>
        <v>0</v>
      </c>
    </row>
    <row r="11" spans="1:9" x14ac:dyDescent="0.2">
      <c r="A11" s="323"/>
      <c r="B11" s="324" t="s">
        <v>503</v>
      </c>
      <c r="C11" s="325"/>
      <c r="D11" s="325"/>
      <c r="E11" s="326">
        <f t="shared" si="0"/>
        <v>0</v>
      </c>
    </row>
    <row r="12" spans="1:9" x14ac:dyDescent="0.2">
      <c r="A12" s="323"/>
      <c r="B12" s="324" t="s">
        <v>504</v>
      </c>
      <c r="C12" s="325"/>
      <c r="D12" s="325"/>
      <c r="E12" s="326">
        <f t="shared" si="0"/>
        <v>0</v>
      </c>
    </row>
    <row r="13" spans="1:9" x14ac:dyDescent="0.2">
      <c r="A13" s="327"/>
      <c r="B13" s="18"/>
      <c r="C13" s="18"/>
      <c r="D13" s="18"/>
      <c r="E13" s="328"/>
    </row>
    <row r="14" spans="1:9" x14ac:dyDescent="0.2">
      <c r="A14" s="957" t="s">
        <v>505</v>
      </c>
      <c r="B14" s="957"/>
      <c r="C14" s="325"/>
      <c r="D14" s="325"/>
      <c r="E14" s="326">
        <f>IF(C14&lt;&gt;0,D14/C14%,0)</f>
        <v>0</v>
      </c>
    </row>
    <row r="15" spans="1:9" x14ac:dyDescent="0.2">
      <c r="A15" s="954" t="s">
        <v>506</v>
      </c>
      <c r="B15" s="954"/>
      <c r="C15" s="329"/>
      <c r="D15" s="329"/>
      <c r="E15" s="330">
        <f>IF(C15&lt;&gt;0,D15/C15%,0)</f>
        <v>0</v>
      </c>
    </row>
    <row r="16" spans="1:9" x14ac:dyDescent="0.2">
      <c r="A16" s="955" t="s">
        <v>507</v>
      </c>
      <c r="B16" s="955"/>
      <c r="C16" s="331">
        <f>SUM(C8:C15)</f>
        <v>0</v>
      </c>
      <c r="D16" s="331">
        <f>SUM(D8:D15)</f>
        <v>0</v>
      </c>
      <c r="E16" s="332">
        <f>IF(C16&lt;&gt;0,D16/C16%,0)</f>
        <v>0</v>
      </c>
    </row>
  </sheetData>
  <sheetProtection selectLockedCells="1" selectUnlockedCells="1"/>
  <mergeCells count="8">
    <mergeCell ref="A15:B15"/>
    <mergeCell ref="A16:B16"/>
    <mergeCell ref="A1:B1"/>
    <mergeCell ref="A2:B2"/>
    <mergeCell ref="A4:E4"/>
    <mergeCell ref="A6:B6"/>
    <mergeCell ref="A7:B7"/>
    <mergeCell ref="A14:B14"/>
  </mergeCells>
  <hyperlinks>
    <hyperlink ref="F2" location="'Kieg. mell., elemzések'!A37" display="Vissza a kieg. mell.,elemzésekhez" xr:uid="{00000000-0004-0000-1100-000000000000}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23"/>
  </sheetPr>
  <dimension ref="A1:K223"/>
  <sheetViews>
    <sheetView zoomScaleSheetLayoutView="75" workbookViewId="0">
      <selection activeCell="N1" sqref="N1:N1048576"/>
    </sheetView>
  </sheetViews>
  <sheetFormatPr defaultColWidth="8.88671875" defaultRowHeight="12.75" x14ac:dyDescent="0.2"/>
  <cols>
    <col min="1" max="1" width="32.88671875" style="18" customWidth="1"/>
    <col min="2" max="2" width="8.109375" style="18" customWidth="1"/>
    <col min="3" max="3" width="11.6640625" style="18" bestFit="1" customWidth="1"/>
    <col min="4" max="4" width="8.33203125" style="18" customWidth="1"/>
    <col min="5" max="5" width="11.6640625" style="18" bestFit="1" customWidth="1"/>
    <col min="6" max="6" width="8" style="18" customWidth="1"/>
    <col min="7" max="7" width="7.5546875" style="18" customWidth="1"/>
    <col min="8" max="16384" width="8.88671875" style="18"/>
  </cols>
  <sheetData>
    <row r="1" spans="1:11" ht="12.75" customHeight="1" x14ac:dyDescent="0.2">
      <c r="A1" s="17" t="str">
        <f>Alapadatok!$E$9</f>
        <v>Minta Kft.</v>
      </c>
    </row>
    <row r="2" spans="1:11" ht="12.75" customHeight="1" x14ac:dyDescent="0.2">
      <c r="A2" s="17" t="str">
        <f>CONCATENATE("Üzleti év:   ",Alapadatok!$E$13)</f>
        <v>Üzleti év:   2025. év</v>
      </c>
      <c r="H2" s="81" t="s">
        <v>455</v>
      </c>
      <c r="I2" s="37"/>
      <c r="J2" s="37"/>
      <c r="K2" s="37"/>
    </row>
    <row r="3" spans="1:11" ht="12.75" customHeight="1" x14ac:dyDescent="0.2"/>
    <row r="4" spans="1:11" ht="12.75" customHeight="1" x14ac:dyDescent="0.2">
      <c r="A4" s="75" t="s">
        <v>165</v>
      </c>
    </row>
    <row r="5" spans="1:11" ht="12.75" customHeight="1" x14ac:dyDescent="0.2"/>
    <row r="6" spans="1:11" ht="12.75" customHeight="1" x14ac:dyDescent="0.2">
      <c r="E6" s="876" t="s">
        <v>458</v>
      </c>
      <c r="F6" s="876"/>
    </row>
    <row r="7" spans="1:11" ht="15" customHeight="1" x14ac:dyDescent="0.2">
      <c r="A7" s="958" t="s">
        <v>391</v>
      </c>
      <c r="B7" s="959" t="s">
        <v>38</v>
      </c>
      <c r="C7" s="959"/>
      <c r="D7" s="959" t="s">
        <v>39</v>
      </c>
      <c r="E7" s="959"/>
      <c r="F7" s="960" t="s">
        <v>508</v>
      </c>
    </row>
    <row r="8" spans="1:11" ht="12.75" customHeight="1" x14ac:dyDescent="0.2">
      <c r="A8" s="958"/>
      <c r="B8" s="961" t="s">
        <v>509</v>
      </c>
      <c r="C8" s="961" t="s">
        <v>510</v>
      </c>
      <c r="D8" s="961" t="s">
        <v>511</v>
      </c>
      <c r="E8" s="961" t="s">
        <v>510</v>
      </c>
      <c r="F8" s="960"/>
    </row>
    <row r="9" spans="1:11" x14ac:dyDescent="0.2">
      <c r="A9" s="958"/>
      <c r="B9" s="961"/>
      <c r="C9" s="961"/>
      <c r="D9" s="961"/>
      <c r="E9" s="961"/>
      <c r="F9" s="960"/>
    </row>
    <row r="10" spans="1:11" x14ac:dyDescent="0.2">
      <c r="A10" s="333" t="s">
        <v>512</v>
      </c>
      <c r="B10" s="334">
        <f>Adatbevitel!$C$3</f>
        <v>0</v>
      </c>
      <c r="C10" s="335" t="e">
        <f>(B10/B20)*100</f>
        <v>#DIV/0!</v>
      </c>
      <c r="D10" s="334">
        <f>Adatbevitel!$E$3</f>
        <v>0</v>
      </c>
      <c r="E10" s="335" t="e">
        <f>(D10/D20)*100</f>
        <v>#DIV/0!</v>
      </c>
      <c r="F10" s="336" t="str">
        <f t="shared" ref="F10:F20" si="0">IF(B10=0,"",(D10/B10)*100)</f>
        <v/>
      </c>
    </row>
    <row r="11" spans="1:11" x14ac:dyDescent="0.2">
      <c r="A11" s="337" t="s">
        <v>513</v>
      </c>
      <c r="B11" s="338">
        <f>Adatbevitel!$C$4</f>
        <v>0</v>
      </c>
      <c r="C11" s="339" t="e">
        <f>(B11/B20)*100</f>
        <v>#DIV/0!</v>
      </c>
      <c r="D11" s="338">
        <f>Adatbevitel!$E$4</f>
        <v>0</v>
      </c>
      <c r="E11" s="339" t="e">
        <f>(D11/D20)*100</f>
        <v>#DIV/0!</v>
      </c>
      <c r="F11" s="340" t="str">
        <f t="shared" si="0"/>
        <v/>
      </c>
    </row>
    <row r="12" spans="1:11" x14ac:dyDescent="0.2">
      <c r="A12" s="337" t="s">
        <v>514</v>
      </c>
      <c r="B12" s="338">
        <f>Adatbevitel!$C$12</f>
        <v>0</v>
      </c>
      <c r="C12" s="339" t="e">
        <f>(B12/B20)*100</f>
        <v>#DIV/0!</v>
      </c>
      <c r="D12" s="338">
        <f>Adatbevitel!$E$12</f>
        <v>0</v>
      </c>
      <c r="E12" s="339" t="e">
        <f>(D12/D20)*100</f>
        <v>#DIV/0!</v>
      </c>
      <c r="F12" s="340" t="str">
        <f t="shared" si="0"/>
        <v/>
      </c>
    </row>
    <row r="13" spans="1:11" x14ac:dyDescent="0.2">
      <c r="A13" s="337" t="s">
        <v>515</v>
      </c>
      <c r="B13" s="338">
        <f>Adatbevitel!$C$20</f>
        <v>0</v>
      </c>
      <c r="C13" s="339" t="e">
        <f>(B13/B20)*100</f>
        <v>#DIV/0!</v>
      </c>
      <c r="D13" s="338">
        <f>Adatbevitel!$E$20</f>
        <v>0</v>
      </c>
      <c r="E13" s="339" t="e">
        <f>(D13/D20)*100</f>
        <v>#DIV/0!</v>
      </c>
      <c r="F13" s="340" t="str">
        <f t="shared" si="0"/>
        <v/>
      </c>
    </row>
    <row r="14" spans="1:11" x14ac:dyDescent="0.2">
      <c r="A14" s="341" t="s">
        <v>516</v>
      </c>
      <c r="B14" s="342">
        <f>Adatbevitel!$C$32</f>
        <v>0</v>
      </c>
      <c r="C14" s="343" t="e">
        <f>(B14/B20)*100</f>
        <v>#DIV/0!</v>
      </c>
      <c r="D14" s="342">
        <f>Adatbevitel!$E$32</f>
        <v>0</v>
      </c>
      <c r="E14" s="343" t="e">
        <f>(D14/D20)*100</f>
        <v>#DIV/0!</v>
      </c>
      <c r="F14" s="344" t="str">
        <f t="shared" si="0"/>
        <v/>
      </c>
    </row>
    <row r="15" spans="1:11" x14ac:dyDescent="0.2">
      <c r="A15" s="337" t="s">
        <v>517</v>
      </c>
      <c r="B15" s="338">
        <f>Adatbevitel!$C$33</f>
        <v>0</v>
      </c>
      <c r="C15" s="339" t="e">
        <f>(B15/B20)*100</f>
        <v>#DIV/0!</v>
      </c>
      <c r="D15" s="338">
        <f>Adatbevitel!$E$33</f>
        <v>0</v>
      </c>
      <c r="E15" s="339" t="e">
        <f>(D15/D20)*100</f>
        <v>#DIV/0!</v>
      </c>
      <c r="F15" s="340" t="str">
        <f t="shared" si="0"/>
        <v/>
      </c>
    </row>
    <row r="16" spans="1:11" x14ac:dyDescent="0.2">
      <c r="A16" s="337" t="s">
        <v>518</v>
      </c>
      <c r="B16" s="338">
        <f>Adatbevitel!$C$40</f>
        <v>0</v>
      </c>
      <c r="C16" s="339" t="e">
        <f>(B16/B20)*100</f>
        <v>#DIV/0!</v>
      </c>
      <c r="D16" s="338">
        <f>Adatbevitel!$E$40</f>
        <v>0</v>
      </c>
      <c r="E16" s="339" t="e">
        <f>(D16/D20)*100</f>
        <v>#DIV/0!</v>
      </c>
      <c r="F16" s="340" t="str">
        <f t="shared" si="0"/>
        <v/>
      </c>
    </row>
    <row r="17" spans="1:11" x14ac:dyDescent="0.2">
      <c r="A17" s="337" t="s">
        <v>519</v>
      </c>
      <c r="B17" s="338">
        <f>Adatbevitel!$C$49</f>
        <v>0</v>
      </c>
      <c r="C17" s="339" t="e">
        <f>(B17/B20)*100</f>
        <v>#DIV/0!</v>
      </c>
      <c r="D17" s="338">
        <f>Adatbevitel!$E$49</f>
        <v>0</v>
      </c>
      <c r="E17" s="339" t="e">
        <f>(D17/D20)*100</f>
        <v>#DIV/0!</v>
      </c>
      <c r="F17" s="340" t="str">
        <f t="shared" si="0"/>
        <v/>
      </c>
    </row>
    <row r="18" spans="1:11" x14ac:dyDescent="0.2">
      <c r="A18" s="337" t="s">
        <v>520</v>
      </c>
      <c r="B18" s="338">
        <f>Adatbevitel!$C$56</f>
        <v>0</v>
      </c>
      <c r="C18" s="339" t="e">
        <f>(B18/B20)*100</f>
        <v>#DIV/0!</v>
      </c>
      <c r="D18" s="338">
        <f>Adatbevitel!$E$56</f>
        <v>0</v>
      </c>
      <c r="E18" s="339" t="e">
        <f>(D18/D20)*100</f>
        <v>#DIV/0!</v>
      </c>
      <c r="F18" s="340" t="str">
        <f t="shared" si="0"/>
        <v/>
      </c>
    </row>
    <row r="19" spans="1:11" x14ac:dyDescent="0.2">
      <c r="A19" s="341" t="s">
        <v>521</v>
      </c>
      <c r="B19" s="342">
        <f>Adatbevitel!$C$59</f>
        <v>0</v>
      </c>
      <c r="C19" s="343" t="e">
        <f>(B19/B20)*100</f>
        <v>#DIV/0!</v>
      </c>
      <c r="D19" s="342">
        <f>Adatbevitel!$E$59</f>
        <v>0</v>
      </c>
      <c r="E19" s="343" t="e">
        <f>(D19/D20)*100</f>
        <v>#DIV/0!</v>
      </c>
      <c r="F19" s="344" t="str">
        <f t="shared" si="0"/>
        <v/>
      </c>
    </row>
    <row r="20" spans="1:11" x14ac:dyDescent="0.2">
      <c r="A20" s="345" t="s">
        <v>522</v>
      </c>
      <c r="B20" s="346">
        <f>Adatbevitel!$C$63</f>
        <v>0</v>
      </c>
      <c r="C20" s="347" t="e">
        <f>(B20/B20)*100</f>
        <v>#DIV/0!</v>
      </c>
      <c r="D20" s="346">
        <f>Adatbevitel!$E$63</f>
        <v>0</v>
      </c>
      <c r="E20" s="347" t="e">
        <f>(D20/D20)*100</f>
        <v>#DIV/0!</v>
      </c>
      <c r="F20" s="348" t="str">
        <f t="shared" si="0"/>
        <v/>
      </c>
    </row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>
      <c r="A24" s="75" t="s">
        <v>188</v>
      </c>
      <c r="H24" s="81" t="s">
        <v>455</v>
      </c>
      <c r="I24" s="37"/>
      <c r="J24" s="37"/>
      <c r="K24" s="37"/>
    </row>
    <row r="25" spans="1:11" ht="12.75" customHeight="1" x14ac:dyDescent="0.2">
      <c r="A25" s="75"/>
    </row>
    <row r="26" spans="1:11" ht="12.75" customHeight="1" x14ac:dyDescent="0.2">
      <c r="E26" s="893" t="s">
        <v>458</v>
      </c>
      <c r="F26" s="893"/>
    </row>
    <row r="27" spans="1:11" ht="15" customHeight="1" x14ac:dyDescent="0.2">
      <c r="A27" s="958" t="s">
        <v>391</v>
      </c>
      <c r="B27" s="959" t="s">
        <v>38</v>
      </c>
      <c r="C27" s="959"/>
      <c r="D27" s="959" t="s">
        <v>39</v>
      </c>
      <c r="E27" s="959"/>
      <c r="F27" s="960" t="s">
        <v>508</v>
      </c>
    </row>
    <row r="28" spans="1:11" ht="12.75" customHeight="1" x14ac:dyDescent="0.2">
      <c r="A28" s="958"/>
      <c r="B28" s="961" t="s">
        <v>509</v>
      </c>
      <c r="C28" s="961" t="s">
        <v>510</v>
      </c>
      <c r="D28" s="961" t="s">
        <v>511</v>
      </c>
      <c r="E28" s="961" t="s">
        <v>510</v>
      </c>
      <c r="F28" s="960"/>
    </row>
    <row r="29" spans="1:11" x14ac:dyDescent="0.2">
      <c r="A29" s="958"/>
      <c r="B29" s="961"/>
      <c r="C29" s="961"/>
      <c r="D29" s="961"/>
      <c r="E29" s="961"/>
      <c r="F29" s="960"/>
    </row>
    <row r="30" spans="1:11" x14ac:dyDescent="0.2">
      <c r="A30" s="349" t="s">
        <v>191</v>
      </c>
      <c r="B30" s="350">
        <f>Adatbevitel!$C$64</f>
        <v>0</v>
      </c>
      <c r="C30" s="351" t="e">
        <f>(B30/B44)*100</f>
        <v>#DIV/0!</v>
      </c>
      <c r="D30" s="350">
        <f>Adatbevitel!$E$64</f>
        <v>0</v>
      </c>
      <c r="E30" s="352" t="e">
        <f>(D30/D44)*100</f>
        <v>#DIV/0!</v>
      </c>
      <c r="F30" s="353" t="str">
        <f t="shared" ref="F30:F44" si="1">IF(B30=0,"",(D30/B30)*100)</f>
        <v/>
      </c>
    </row>
    <row r="31" spans="1:11" x14ac:dyDescent="0.2">
      <c r="A31" s="337" t="s">
        <v>523</v>
      </c>
      <c r="B31" s="338">
        <f>Adatbevitel!$C$65</f>
        <v>0</v>
      </c>
      <c r="C31" s="354" t="e">
        <f>(B31/B44)*100</f>
        <v>#DIV/0!</v>
      </c>
      <c r="D31" s="338">
        <f>Adatbevitel!$E$65</f>
        <v>0</v>
      </c>
      <c r="E31" s="339" t="e">
        <f>(D31/D44)*100</f>
        <v>#DIV/0!</v>
      </c>
      <c r="F31" s="340" t="str">
        <f t="shared" si="1"/>
        <v/>
      </c>
    </row>
    <row r="32" spans="1:11" x14ac:dyDescent="0.2">
      <c r="A32" s="337" t="s">
        <v>524</v>
      </c>
      <c r="B32" s="338">
        <f>Adatbevitel!$C$67</f>
        <v>0</v>
      </c>
      <c r="C32" s="354" t="e">
        <f>(B32/B44)*100*-1</f>
        <v>#DIV/0!</v>
      </c>
      <c r="D32" s="338">
        <f>Adatbevitel!$E$67</f>
        <v>0</v>
      </c>
      <c r="E32" s="339" t="e">
        <f>(D32/D44)*100</f>
        <v>#DIV/0!</v>
      </c>
      <c r="F32" s="340" t="str">
        <f t="shared" si="1"/>
        <v/>
      </c>
    </row>
    <row r="33" spans="1:6" x14ac:dyDescent="0.2">
      <c r="A33" s="337" t="s">
        <v>525</v>
      </c>
      <c r="B33" s="338">
        <f>Adatbevitel!$C$68</f>
        <v>0</v>
      </c>
      <c r="C33" s="354" t="e">
        <f>(B33/B44)*100</f>
        <v>#DIV/0!</v>
      </c>
      <c r="D33" s="338">
        <f>Adatbevitel!$E$68</f>
        <v>0</v>
      </c>
      <c r="E33" s="339" t="e">
        <f>(D33/D44)*100</f>
        <v>#DIV/0!</v>
      </c>
      <c r="F33" s="340" t="str">
        <f t="shared" si="1"/>
        <v/>
      </c>
    </row>
    <row r="34" spans="1:6" x14ac:dyDescent="0.2">
      <c r="A34" s="337" t="s">
        <v>526</v>
      </c>
      <c r="B34" s="338">
        <f>Adatbevitel!$C$69</f>
        <v>0</v>
      </c>
      <c r="C34" s="354" t="e">
        <f>(B34/B44)*100</f>
        <v>#DIV/0!</v>
      </c>
      <c r="D34" s="338">
        <f>Adatbevitel!$E$69</f>
        <v>0</v>
      </c>
      <c r="E34" s="339" t="e">
        <f>(D34/D44)*100</f>
        <v>#DIV/0!</v>
      </c>
      <c r="F34" s="340" t="str">
        <f t="shared" si="1"/>
        <v/>
      </c>
    </row>
    <row r="35" spans="1:6" ht="12.75" customHeight="1" x14ac:dyDescent="0.2">
      <c r="A35" s="337" t="s">
        <v>527</v>
      </c>
      <c r="B35" s="338">
        <f>Adatbevitel!$C$70</f>
        <v>0</v>
      </c>
      <c r="C35" s="354" t="e">
        <f>(B35/B44)*100</f>
        <v>#DIV/0!</v>
      </c>
      <c r="D35" s="338">
        <f>Adatbevitel!$E$70</f>
        <v>0</v>
      </c>
      <c r="E35" s="354" t="e">
        <f>(D35/D44)*100</f>
        <v>#DIV/0!</v>
      </c>
      <c r="F35" s="340" t="str">
        <f t="shared" si="1"/>
        <v/>
      </c>
    </row>
    <row r="36" spans="1:6" x14ac:dyDescent="0.2">
      <c r="A36" s="337" t="s">
        <v>528</v>
      </c>
      <c r="B36" s="338">
        <f>Adatbevitel!$C$71</f>
        <v>0</v>
      </c>
      <c r="C36" s="354" t="e">
        <f>(B36/B44)*100</f>
        <v>#DIV/0!</v>
      </c>
      <c r="D36" s="338">
        <f>Adatbevitel!$E$71</f>
        <v>0</v>
      </c>
      <c r="E36" s="339" t="e">
        <f>(D36/D44)*100</f>
        <v>#DIV/0!</v>
      </c>
      <c r="F36" s="340" t="str">
        <f t="shared" si="1"/>
        <v/>
      </c>
    </row>
    <row r="37" spans="1:6" x14ac:dyDescent="0.2">
      <c r="A37" s="337" t="s">
        <v>529</v>
      </c>
      <c r="B37" s="338">
        <f>Adatbevitel!$C$74</f>
        <v>0</v>
      </c>
      <c r="C37" s="354" t="e">
        <f>(B37/B44)*100</f>
        <v>#DIV/0!</v>
      </c>
      <c r="D37" s="338">
        <f>Adatbevitel!$E$74</f>
        <v>0</v>
      </c>
      <c r="E37" s="339" t="e">
        <f>(D37/D44)*100</f>
        <v>#DIV/0!</v>
      </c>
      <c r="F37" s="340" t="str">
        <f t="shared" si="1"/>
        <v/>
      </c>
    </row>
    <row r="38" spans="1:6" x14ac:dyDescent="0.2">
      <c r="A38" s="341" t="s">
        <v>530</v>
      </c>
      <c r="B38" s="342">
        <f>Adatbevitel!$C$75</f>
        <v>0</v>
      </c>
      <c r="C38" s="355" t="e">
        <f>(B38/B44)*100</f>
        <v>#DIV/0!</v>
      </c>
      <c r="D38" s="342">
        <f>Adatbevitel!$E$75</f>
        <v>0</v>
      </c>
      <c r="E38" s="343" t="e">
        <f>(D38/D44)*100</f>
        <v>#DIV/0!</v>
      </c>
      <c r="F38" s="344" t="str">
        <f t="shared" si="1"/>
        <v/>
      </c>
    </row>
    <row r="39" spans="1:6" x14ac:dyDescent="0.2">
      <c r="A39" s="341" t="s">
        <v>197</v>
      </c>
      <c r="B39" s="342">
        <f>Adatbevitel!$C$79</f>
        <v>0</v>
      </c>
      <c r="C39" s="355" t="e">
        <f>(B39/B44)*100</f>
        <v>#DIV/0!</v>
      </c>
      <c r="D39" s="342">
        <f>Adatbevitel!$E$79</f>
        <v>0</v>
      </c>
      <c r="E39" s="343" t="e">
        <f>(D39/D44)*100</f>
        <v>#DIV/0!</v>
      </c>
      <c r="F39" s="344" t="str">
        <f t="shared" si="1"/>
        <v/>
      </c>
    </row>
    <row r="40" spans="1:6" ht="12.75" customHeight="1" x14ac:dyDescent="0.2">
      <c r="A40" s="356" t="s">
        <v>531</v>
      </c>
      <c r="B40" s="338">
        <f>Adatbevitel!$C$80</f>
        <v>0</v>
      </c>
      <c r="C40" s="354" t="e">
        <f>(B40/B44)*100</f>
        <v>#DIV/0!</v>
      </c>
      <c r="D40" s="338">
        <f>Adatbevitel!$E$80</f>
        <v>0</v>
      </c>
      <c r="E40" s="354" t="e">
        <f>(D40/D44)*100</f>
        <v>#DIV/0!</v>
      </c>
      <c r="F40" s="340" t="str">
        <f t="shared" si="1"/>
        <v/>
      </c>
    </row>
    <row r="41" spans="1:6" x14ac:dyDescent="0.2">
      <c r="A41" s="337" t="s">
        <v>532</v>
      </c>
      <c r="B41" s="338">
        <f>Adatbevitel!$C$85</f>
        <v>0</v>
      </c>
      <c r="C41" s="354" t="e">
        <f>(B41/B44)*100</f>
        <v>#DIV/0!</v>
      </c>
      <c r="D41" s="338">
        <f>Adatbevitel!$E$85</f>
        <v>0</v>
      </c>
      <c r="E41" s="339" t="e">
        <f>(D41/D44)*100</f>
        <v>#DIV/0!</v>
      </c>
      <c r="F41" s="340" t="str">
        <f t="shared" si="1"/>
        <v/>
      </c>
    </row>
    <row r="42" spans="1:6" x14ac:dyDescent="0.2">
      <c r="A42" s="337" t="s">
        <v>533</v>
      </c>
      <c r="B42" s="338">
        <f>Adatbevitel!$C$96</f>
        <v>0</v>
      </c>
      <c r="C42" s="354" t="e">
        <f>(B42/B44)*100</f>
        <v>#DIV/0!</v>
      </c>
      <c r="D42" s="338">
        <f>Adatbevitel!$E$96</f>
        <v>0</v>
      </c>
      <c r="E42" s="339" t="e">
        <f>(D42/D44)*100</f>
        <v>#DIV/0!</v>
      </c>
      <c r="F42" s="340" t="str">
        <f t="shared" si="1"/>
        <v/>
      </c>
    </row>
    <row r="43" spans="1:6" x14ac:dyDescent="0.2">
      <c r="A43" s="341" t="s">
        <v>534</v>
      </c>
      <c r="B43" s="342">
        <f>Adatbevitel!$C$109</f>
        <v>0</v>
      </c>
      <c r="C43" s="355" t="e">
        <f>(B43/B44)*100</f>
        <v>#DIV/0!</v>
      </c>
      <c r="D43" s="342">
        <f>Adatbevitel!$E$109</f>
        <v>0</v>
      </c>
      <c r="E43" s="343" t="e">
        <f>(D43/D44)*100</f>
        <v>#DIV/0!</v>
      </c>
      <c r="F43" s="344" t="str">
        <f t="shared" si="1"/>
        <v/>
      </c>
    </row>
    <row r="44" spans="1:6" x14ac:dyDescent="0.2">
      <c r="A44" s="345" t="s">
        <v>535</v>
      </c>
      <c r="B44" s="346">
        <f>Adatbevitel!$C$113</f>
        <v>0</v>
      </c>
      <c r="C44" s="357" t="e">
        <f>(B44/B44)*100</f>
        <v>#DIV/0!</v>
      </c>
      <c r="D44" s="346">
        <f>Adatbevitel!$E$113</f>
        <v>0</v>
      </c>
      <c r="E44" s="347" t="e">
        <f>(D44/D44)*100</f>
        <v>#DIV/0!</v>
      </c>
      <c r="F44" s="348" t="str">
        <f t="shared" si="1"/>
        <v/>
      </c>
    </row>
    <row r="45" spans="1:6" ht="12.75" customHeight="1" x14ac:dyDescent="0.2">
      <c r="A45" s="75"/>
      <c r="B45" s="19"/>
      <c r="C45" s="339"/>
      <c r="D45" s="19"/>
      <c r="E45" s="339"/>
      <c r="F45" s="339"/>
    </row>
    <row r="46" spans="1:6" ht="12.75" customHeight="1" x14ac:dyDescent="0.2">
      <c r="A46" s="75"/>
      <c r="B46" s="19"/>
      <c r="C46" s="339"/>
      <c r="D46" s="19"/>
      <c r="E46" s="339"/>
      <c r="F46" s="339"/>
    </row>
    <row r="47" spans="1:6" ht="12.75" customHeight="1" x14ac:dyDescent="0.2">
      <c r="A47" s="75"/>
      <c r="B47" s="19"/>
      <c r="C47" s="339"/>
      <c r="D47" s="19"/>
      <c r="E47" s="339"/>
      <c r="F47" s="339"/>
    </row>
    <row r="48" spans="1:6" ht="12.75" customHeight="1" x14ac:dyDescent="0.2">
      <c r="A48" s="17" t="str">
        <f>Alapadatok!$E$9</f>
        <v>Minta Kft.</v>
      </c>
    </row>
    <row r="49" spans="1:11" ht="12.75" customHeight="1" x14ac:dyDescent="0.2">
      <c r="A49" s="17" t="str">
        <f>CONCATENATE("Üzleti év:   ",Alapadatok!$E$13)</f>
        <v>Üzleti év:   2025. év</v>
      </c>
    </row>
    <row r="50" spans="1:11" ht="12.75" customHeight="1" x14ac:dyDescent="0.2">
      <c r="A50" s="17"/>
    </row>
    <row r="51" spans="1:11" ht="12.75" customHeight="1" x14ac:dyDescent="0.2">
      <c r="A51" s="75" t="s">
        <v>167</v>
      </c>
      <c r="H51" s="81" t="s">
        <v>455</v>
      </c>
      <c r="I51" s="37"/>
      <c r="J51" s="37"/>
      <c r="K51" s="37"/>
    </row>
    <row r="52" spans="1:11" ht="12.75" customHeight="1" x14ac:dyDescent="0.2">
      <c r="A52" s="75"/>
    </row>
    <row r="53" spans="1:11" ht="12.75" customHeight="1" x14ac:dyDescent="0.2">
      <c r="E53" s="893" t="s">
        <v>458</v>
      </c>
      <c r="F53" s="893"/>
    </row>
    <row r="54" spans="1:11" ht="15" customHeight="1" x14ac:dyDescent="0.2">
      <c r="A54" s="962" t="s">
        <v>391</v>
      </c>
      <c r="B54" s="959" t="s">
        <v>38</v>
      </c>
      <c r="C54" s="959"/>
      <c r="D54" s="959" t="s">
        <v>39</v>
      </c>
      <c r="E54" s="959"/>
      <c r="F54" s="963" t="s">
        <v>508</v>
      </c>
    </row>
    <row r="55" spans="1:11" ht="12.75" customHeight="1" x14ac:dyDescent="0.2">
      <c r="A55" s="962"/>
      <c r="B55" s="964" t="s">
        <v>509</v>
      </c>
      <c r="C55" s="964" t="s">
        <v>510</v>
      </c>
      <c r="D55" s="964" t="s">
        <v>511</v>
      </c>
      <c r="E55" s="964" t="s">
        <v>510</v>
      </c>
      <c r="F55" s="963"/>
    </row>
    <row r="56" spans="1:11" x14ac:dyDescent="0.2">
      <c r="A56" s="962"/>
      <c r="B56" s="964"/>
      <c r="C56" s="964"/>
      <c r="D56" s="964"/>
      <c r="E56" s="964"/>
      <c r="F56" s="963"/>
    </row>
    <row r="57" spans="1:11" x14ac:dyDescent="0.2">
      <c r="A57" s="358" t="s">
        <v>513</v>
      </c>
      <c r="B57" s="359">
        <f>Adatbevitel!$C$4</f>
        <v>0</v>
      </c>
      <c r="C57" s="360" t="e">
        <f t="shared" ref="C57:C85" si="2">(B57/$B$85)*100</f>
        <v>#DIV/0!</v>
      </c>
      <c r="D57" s="359">
        <f>Adatbevitel!$E$4</f>
        <v>0</v>
      </c>
      <c r="E57" s="360" t="e">
        <f t="shared" ref="E57:E85" si="3">(D57/$D$85)*100</f>
        <v>#DIV/0!</v>
      </c>
      <c r="F57" s="361" t="str">
        <f t="shared" ref="F57:F85" si="4">IF(B57=0,"",(D57/B57)*100)</f>
        <v/>
      </c>
    </row>
    <row r="58" spans="1:11" x14ac:dyDescent="0.2">
      <c r="A58" s="337" t="s">
        <v>536</v>
      </c>
      <c r="B58" s="362">
        <f>Adatbevitel!$C$5</f>
        <v>0</v>
      </c>
      <c r="C58" s="363" t="e">
        <f t="shared" si="2"/>
        <v>#DIV/0!</v>
      </c>
      <c r="D58" s="362">
        <f>Adatbevitel!$E$5</f>
        <v>0</v>
      </c>
      <c r="E58" s="363" t="e">
        <f t="shared" si="3"/>
        <v>#DIV/0!</v>
      </c>
      <c r="F58" s="364" t="str">
        <f t="shared" si="4"/>
        <v/>
      </c>
    </row>
    <row r="59" spans="1:11" x14ac:dyDescent="0.2">
      <c r="A59" s="337" t="s">
        <v>473</v>
      </c>
      <c r="B59" s="362">
        <f>Adatbevitel!$C$6</f>
        <v>0</v>
      </c>
      <c r="C59" s="363" t="e">
        <f t="shared" si="2"/>
        <v>#DIV/0!</v>
      </c>
      <c r="D59" s="362">
        <f>Adatbevitel!$E$6</f>
        <v>0</v>
      </c>
      <c r="E59" s="363" t="e">
        <f t="shared" si="3"/>
        <v>#DIV/0!</v>
      </c>
      <c r="F59" s="364" t="str">
        <f t="shared" si="4"/>
        <v/>
      </c>
    </row>
    <row r="60" spans="1:11" x14ac:dyDescent="0.2">
      <c r="A60" s="337" t="s">
        <v>537</v>
      </c>
      <c r="B60" s="362">
        <f>Adatbevitel!$C$7</f>
        <v>0</v>
      </c>
      <c r="C60" s="363" t="e">
        <f t="shared" si="2"/>
        <v>#DIV/0!</v>
      </c>
      <c r="D60" s="362">
        <f>Adatbevitel!$E$7</f>
        <v>0</v>
      </c>
      <c r="E60" s="363" t="e">
        <f t="shared" si="3"/>
        <v>#DIV/0!</v>
      </c>
      <c r="F60" s="364" t="str">
        <f t="shared" si="4"/>
        <v/>
      </c>
    </row>
    <row r="61" spans="1:11" x14ac:dyDescent="0.2">
      <c r="A61" s="337" t="s">
        <v>538</v>
      </c>
      <c r="B61" s="362">
        <f>Adatbevitel!$C$8</f>
        <v>0</v>
      </c>
      <c r="C61" s="363" t="e">
        <f t="shared" si="2"/>
        <v>#DIV/0!</v>
      </c>
      <c r="D61" s="362">
        <f>Adatbevitel!$E$8</f>
        <v>0</v>
      </c>
      <c r="E61" s="363" t="e">
        <f t="shared" si="3"/>
        <v>#DIV/0!</v>
      </c>
      <c r="F61" s="364" t="str">
        <f t="shared" si="4"/>
        <v/>
      </c>
    </row>
    <row r="62" spans="1:11" x14ac:dyDescent="0.2">
      <c r="A62" s="337" t="s">
        <v>476</v>
      </c>
      <c r="B62" s="362">
        <f>Adatbevitel!$C$9</f>
        <v>0</v>
      </c>
      <c r="C62" s="363" t="e">
        <f t="shared" si="2"/>
        <v>#DIV/0!</v>
      </c>
      <c r="D62" s="362">
        <f>Adatbevitel!$E$9</f>
        <v>0</v>
      </c>
      <c r="E62" s="363" t="e">
        <f t="shared" si="3"/>
        <v>#DIV/0!</v>
      </c>
      <c r="F62" s="364" t="str">
        <f t="shared" si="4"/>
        <v/>
      </c>
    </row>
    <row r="63" spans="1:11" x14ac:dyDescent="0.2">
      <c r="A63" s="337" t="s">
        <v>539</v>
      </c>
      <c r="B63" s="362">
        <f>Adatbevitel!$C$10</f>
        <v>0</v>
      </c>
      <c r="C63" s="363" t="e">
        <f t="shared" si="2"/>
        <v>#DIV/0!</v>
      </c>
      <c r="D63" s="362">
        <f>Adatbevitel!$E$10</f>
        <v>0</v>
      </c>
      <c r="E63" s="363" t="e">
        <f t="shared" si="3"/>
        <v>#DIV/0!</v>
      </c>
      <c r="F63" s="364" t="str">
        <f t="shared" si="4"/>
        <v/>
      </c>
    </row>
    <row r="64" spans="1:11" x14ac:dyDescent="0.2">
      <c r="A64" s="337" t="s">
        <v>478</v>
      </c>
      <c r="B64" s="362">
        <f>Adatbevitel!$C$11</f>
        <v>0</v>
      </c>
      <c r="C64" s="363" t="e">
        <f t="shared" si="2"/>
        <v>#DIV/0!</v>
      </c>
      <c r="D64" s="362">
        <f>Adatbevitel!$E$11</f>
        <v>0</v>
      </c>
      <c r="E64" s="363" t="e">
        <f t="shared" si="3"/>
        <v>#DIV/0!</v>
      </c>
      <c r="F64" s="364" t="str">
        <f t="shared" si="4"/>
        <v/>
      </c>
    </row>
    <row r="65" spans="1:6" x14ac:dyDescent="0.2">
      <c r="A65" s="365" t="s">
        <v>514</v>
      </c>
      <c r="B65" s="366">
        <f>Adatbevitel!$C$12</f>
        <v>0</v>
      </c>
      <c r="C65" s="367" t="e">
        <f t="shared" si="2"/>
        <v>#DIV/0!</v>
      </c>
      <c r="D65" s="366">
        <f>Adatbevitel!$E$12</f>
        <v>0</v>
      </c>
      <c r="E65" s="367" t="e">
        <f t="shared" si="3"/>
        <v>#DIV/0!</v>
      </c>
      <c r="F65" s="368" t="str">
        <f t="shared" si="4"/>
        <v/>
      </c>
    </row>
    <row r="66" spans="1:6" ht="12.75" customHeight="1" x14ac:dyDescent="0.2">
      <c r="A66" s="356" t="s">
        <v>540</v>
      </c>
      <c r="B66" s="362">
        <f>Adatbevitel!$C$13</f>
        <v>0</v>
      </c>
      <c r="C66" s="363" t="e">
        <f t="shared" si="2"/>
        <v>#DIV/0!</v>
      </c>
      <c r="D66" s="362">
        <f>Adatbevitel!$E$13</f>
        <v>0</v>
      </c>
      <c r="E66" s="363" t="e">
        <f t="shared" si="3"/>
        <v>#DIV/0!</v>
      </c>
      <c r="F66" s="364" t="str">
        <f t="shared" si="4"/>
        <v/>
      </c>
    </row>
    <row r="67" spans="1:6" ht="12.75" customHeight="1" x14ac:dyDescent="0.2">
      <c r="A67" s="337" t="s">
        <v>482</v>
      </c>
      <c r="B67" s="362">
        <f>Adatbevitel!$C$14</f>
        <v>0</v>
      </c>
      <c r="C67" s="363" t="e">
        <f t="shared" si="2"/>
        <v>#DIV/0!</v>
      </c>
      <c r="D67" s="362">
        <f>Adatbevitel!$E$14</f>
        <v>0</v>
      </c>
      <c r="E67" s="363" t="e">
        <f t="shared" si="3"/>
        <v>#DIV/0!</v>
      </c>
      <c r="F67" s="364" t="str">
        <f t="shared" si="4"/>
        <v/>
      </c>
    </row>
    <row r="68" spans="1:6" ht="12.75" customHeight="1" x14ac:dyDescent="0.2">
      <c r="A68" s="337" t="s">
        <v>483</v>
      </c>
      <c r="B68" s="362">
        <f>Adatbevitel!$C$15</f>
        <v>0</v>
      </c>
      <c r="C68" s="363" t="e">
        <f t="shared" si="2"/>
        <v>#DIV/0!</v>
      </c>
      <c r="D68" s="362">
        <f>Adatbevitel!$E$15</f>
        <v>0</v>
      </c>
      <c r="E68" s="363" t="e">
        <f t="shared" si="3"/>
        <v>#DIV/0!</v>
      </c>
      <c r="F68" s="364" t="str">
        <f t="shared" si="4"/>
        <v/>
      </c>
    </row>
    <row r="69" spans="1:6" ht="12.75" customHeight="1" x14ac:dyDescent="0.2">
      <c r="A69" s="337" t="s">
        <v>484</v>
      </c>
      <c r="B69" s="362">
        <f>Adatbevitel!$C$16</f>
        <v>0</v>
      </c>
      <c r="C69" s="363" t="e">
        <f t="shared" si="2"/>
        <v>#DIV/0!</v>
      </c>
      <c r="D69" s="362">
        <f>Adatbevitel!$E$16</f>
        <v>0</v>
      </c>
      <c r="E69" s="363" t="e">
        <f t="shared" si="3"/>
        <v>#DIV/0!</v>
      </c>
      <c r="F69" s="364" t="str">
        <f t="shared" si="4"/>
        <v/>
      </c>
    </row>
    <row r="70" spans="1:6" ht="12.75" customHeight="1" x14ac:dyDescent="0.2">
      <c r="A70" s="337" t="s">
        <v>485</v>
      </c>
      <c r="B70" s="362">
        <f>Adatbevitel!$C$17</f>
        <v>0</v>
      </c>
      <c r="C70" s="363" t="e">
        <f t="shared" si="2"/>
        <v>#DIV/0!</v>
      </c>
      <c r="D70" s="362">
        <f>Adatbevitel!$E$17</f>
        <v>0</v>
      </c>
      <c r="E70" s="363" t="e">
        <f t="shared" si="3"/>
        <v>#DIV/0!</v>
      </c>
      <c r="F70" s="364" t="str">
        <f t="shared" si="4"/>
        <v/>
      </c>
    </row>
    <row r="71" spans="1:6" ht="12.75" customHeight="1" x14ac:dyDescent="0.2">
      <c r="A71" s="337" t="s">
        <v>541</v>
      </c>
      <c r="B71" s="362">
        <f>Adatbevitel!$C$18</f>
        <v>0</v>
      </c>
      <c r="C71" s="363" t="e">
        <f t="shared" si="2"/>
        <v>#DIV/0!</v>
      </c>
      <c r="D71" s="362">
        <f>Adatbevitel!$E$18</f>
        <v>0</v>
      </c>
      <c r="E71" s="363" t="e">
        <f t="shared" si="3"/>
        <v>#DIV/0!</v>
      </c>
      <c r="F71" s="364" t="str">
        <f t="shared" si="4"/>
        <v/>
      </c>
    </row>
    <row r="72" spans="1:6" ht="12.75" customHeight="1" x14ac:dyDescent="0.2">
      <c r="A72" s="369" t="s">
        <v>487</v>
      </c>
      <c r="B72" s="362">
        <f>Adatbevitel!$C$19</f>
        <v>0</v>
      </c>
      <c r="C72" s="363" t="e">
        <f t="shared" si="2"/>
        <v>#DIV/0!</v>
      </c>
      <c r="D72" s="362">
        <f>Adatbevitel!$E$19</f>
        <v>0</v>
      </c>
      <c r="E72" s="363" t="e">
        <f t="shared" si="3"/>
        <v>#DIV/0!</v>
      </c>
      <c r="F72" s="364" t="str">
        <f t="shared" si="4"/>
        <v/>
      </c>
    </row>
    <row r="73" spans="1:6" x14ac:dyDescent="0.2">
      <c r="A73" s="365" t="s">
        <v>515</v>
      </c>
      <c r="B73" s="366">
        <f>Adatbevitel!$C$20</f>
        <v>0</v>
      </c>
      <c r="C73" s="367" t="e">
        <f t="shared" si="2"/>
        <v>#DIV/0!</v>
      </c>
      <c r="D73" s="366">
        <f>Adatbevitel!$E$20</f>
        <v>0</v>
      </c>
      <c r="E73" s="367" t="e">
        <f t="shared" si="3"/>
        <v>#DIV/0!</v>
      </c>
      <c r="F73" s="368" t="str">
        <f t="shared" si="4"/>
        <v/>
      </c>
    </row>
    <row r="74" spans="1:6" ht="12.75" customHeight="1" x14ac:dyDescent="0.2">
      <c r="A74" s="356" t="s">
        <v>542</v>
      </c>
      <c r="B74" s="362">
        <f>Adatbevitel!$C$21</f>
        <v>0</v>
      </c>
      <c r="C74" s="363" t="e">
        <f t="shared" si="2"/>
        <v>#DIV/0!</v>
      </c>
      <c r="D74" s="362">
        <f>Adatbevitel!$E$21</f>
        <v>0</v>
      </c>
      <c r="E74" s="363" t="e">
        <f t="shared" si="3"/>
        <v>#DIV/0!</v>
      </c>
      <c r="F74" s="364" t="str">
        <f t="shared" si="4"/>
        <v/>
      </c>
    </row>
    <row r="75" spans="1:6" ht="12.75" customHeight="1" x14ac:dyDescent="0.2">
      <c r="A75" s="337" t="s">
        <v>543</v>
      </c>
      <c r="B75" s="362">
        <f>Adatbevitel!$C$22</f>
        <v>0</v>
      </c>
      <c r="C75" s="363" t="e">
        <f t="shared" si="2"/>
        <v>#DIV/0!</v>
      </c>
      <c r="D75" s="362">
        <f>Adatbevitel!$E$22</f>
        <v>0</v>
      </c>
      <c r="E75" s="363" t="e">
        <f t="shared" si="3"/>
        <v>#DIV/0!</v>
      </c>
      <c r="F75" s="364" t="str">
        <f t="shared" si="4"/>
        <v/>
      </c>
    </row>
    <row r="76" spans="1:6" ht="12.75" customHeight="1" x14ac:dyDescent="0.2">
      <c r="A76" s="327" t="s">
        <v>544</v>
      </c>
      <c r="B76" s="362">
        <f>Adatbevitel!$C$23</f>
        <v>0</v>
      </c>
      <c r="C76" s="363" t="e">
        <f t="shared" si="2"/>
        <v>#DIV/0!</v>
      </c>
      <c r="D76" s="362">
        <f>Adatbevitel!$E$23</f>
        <v>0</v>
      </c>
      <c r="E76" s="363" t="e">
        <f t="shared" si="3"/>
        <v>#DIV/0!</v>
      </c>
      <c r="F76" s="364" t="str">
        <f t="shared" si="4"/>
        <v/>
      </c>
    </row>
    <row r="77" spans="1:6" ht="12.75" customHeight="1" x14ac:dyDescent="0.2">
      <c r="A77" s="327" t="s">
        <v>545</v>
      </c>
      <c r="B77" s="362">
        <f>Adatbevitel!$C$24</f>
        <v>0</v>
      </c>
      <c r="C77" s="363" t="e">
        <f t="shared" si="2"/>
        <v>#DIV/0!</v>
      </c>
      <c r="D77" s="362">
        <f>Adatbevitel!$E$24</f>
        <v>0</v>
      </c>
      <c r="E77" s="363" t="e">
        <f t="shared" si="3"/>
        <v>#DIV/0!</v>
      </c>
      <c r="F77" s="364" t="str">
        <f t="shared" si="4"/>
        <v/>
      </c>
    </row>
    <row r="78" spans="1:6" ht="12.75" customHeight="1" x14ac:dyDescent="0.2">
      <c r="A78" s="337" t="s">
        <v>546</v>
      </c>
      <c r="B78" s="362">
        <f>Adatbevitel!$C$25</f>
        <v>0</v>
      </c>
      <c r="C78" s="363" t="e">
        <f t="shared" si="2"/>
        <v>#DIV/0!</v>
      </c>
      <c r="D78" s="362">
        <f>Adatbevitel!$E$25</f>
        <v>0</v>
      </c>
      <c r="E78" s="363" t="e">
        <f t="shared" si="3"/>
        <v>#DIV/0!</v>
      </c>
      <c r="F78" s="364" t="str">
        <f t="shared" si="4"/>
        <v/>
      </c>
    </row>
    <row r="79" spans="1:6" ht="12.75" customHeight="1" x14ac:dyDescent="0.2">
      <c r="A79" s="337" t="s">
        <v>547</v>
      </c>
      <c r="B79" s="362">
        <f>Adatbevitel!$C$26</f>
        <v>0</v>
      </c>
      <c r="C79" s="363" t="e">
        <f t="shared" si="2"/>
        <v>#DIV/0!</v>
      </c>
      <c r="D79" s="362">
        <f>Adatbevitel!$E$26</f>
        <v>0</v>
      </c>
      <c r="E79" s="363" t="e">
        <f t="shared" si="3"/>
        <v>#DIV/0!</v>
      </c>
      <c r="F79" s="364" t="str">
        <f t="shared" si="4"/>
        <v/>
      </c>
    </row>
    <row r="80" spans="1:6" ht="12.75" customHeight="1" x14ac:dyDescent="0.2">
      <c r="A80" s="337" t="s">
        <v>548</v>
      </c>
      <c r="B80" s="362">
        <f>Adatbevitel!$C$27</f>
        <v>0</v>
      </c>
      <c r="C80" s="363" t="e">
        <f t="shared" si="2"/>
        <v>#DIV/0!</v>
      </c>
      <c r="D80" s="362">
        <f>Adatbevitel!$E$27</f>
        <v>0</v>
      </c>
      <c r="E80" s="363" t="e">
        <f t="shared" si="3"/>
        <v>#DIV/0!</v>
      </c>
      <c r="F80" s="364" t="str">
        <f t="shared" si="4"/>
        <v/>
      </c>
    </row>
    <row r="81" spans="1:11" ht="12.75" customHeight="1" x14ac:dyDescent="0.2">
      <c r="A81" s="337" t="s">
        <v>549</v>
      </c>
      <c r="B81" s="362">
        <f>Adatbevitel!$C$28</f>
        <v>0</v>
      </c>
      <c r="C81" s="363" t="e">
        <f t="shared" si="2"/>
        <v>#DIV/0!</v>
      </c>
      <c r="D81" s="362">
        <f>Adatbevitel!$E$28</f>
        <v>0</v>
      </c>
      <c r="E81" s="363" t="e">
        <f t="shared" si="3"/>
        <v>#DIV/0!</v>
      </c>
      <c r="F81" s="364" t="str">
        <f t="shared" si="4"/>
        <v/>
      </c>
    </row>
    <row r="82" spans="1:11" ht="12.75" customHeight="1" x14ac:dyDescent="0.2">
      <c r="A82" s="337" t="s">
        <v>550</v>
      </c>
      <c r="B82" s="362">
        <f>Adatbevitel!$C$29</f>
        <v>0</v>
      </c>
      <c r="C82" s="363" t="e">
        <f t="shared" si="2"/>
        <v>#DIV/0!</v>
      </c>
      <c r="D82" s="362">
        <f>Adatbevitel!$E$29</f>
        <v>0</v>
      </c>
      <c r="E82" s="363" t="e">
        <f t="shared" si="3"/>
        <v>#DIV/0!</v>
      </c>
      <c r="F82" s="364" t="str">
        <f t="shared" si="4"/>
        <v/>
      </c>
    </row>
    <row r="83" spans="1:11" ht="12.75" customHeight="1" x14ac:dyDescent="0.2">
      <c r="A83" s="76" t="s">
        <v>551</v>
      </c>
      <c r="B83" s="19">
        <f>Adatbevitel!$C$30</f>
        <v>0</v>
      </c>
      <c r="C83" s="363" t="e">
        <f t="shared" si="2"/>
        <v>#DIV/0!</v>
      </c>
      <c r="D83" s="362">
        <f>Adatbevitel!$E$30</f>
        <v>0</v>
      </c>
      <c r="E83" s="363" t="e">
        <f t="shared" si="3"/>
        <v>#DIV/0!</v>
      </c>
      <c r="F83" s="364" t="str">
        <f t="shared" si="4"/>
        <v/>
      </c>
    </row>
    <row r="84" spans="1:11" ht="12.75" customHeight="1" thickBot="1" x14ac:dyDescent="0.25">
      <c r="A84" s="370" t="s">
        <v>1874</v>
      </c>
      <c r="B84" s="362">
        <f>Adatbevitel!C31</f>
        <v>0</v>
      </c>
      <c r="C84" s="363" t="e">
        <f t="shared" si="2"/>
        <v>#DIV/0!</v>
      </c>
      <c r="D84" s="362">
        <f>Adatbevitel!E31</f>
        <v>0</v>
      </c>
      <c r="E84" s="363" t="e">
        <f t="shared" si="3"/>
        <v>#DIV/0!</v>
      </c>
      <c r="F84" s="364"/>
    </row>
    <row r="85" spans="1:11" ht="13.5" thickBot="1" x14ac:dyDescent="0.25">
      <c r="A85" s="371" t="s">
        <v>552</v>
      </c>
      <c r="B85" s="372">
        <f>Adatbevitel!$C$3</f>
        <v>0</v>
      </c>
      <c r="C85" s="373" t="e">
        <f t="shared" si="2"/>
        <v>#DIV/0!</v>
      </c>
      <c r="D85" s="372">
        <f>Adatbevitel!$E$3</f>
        <v>0</v>
      </c>
      <c r="E85" s="373" t="e">
        <f t="shared" si="3"/>
        <v>#DIV/0!</v>
      </c>
      <c r="F85" s="374" t="str">
        <f t="shared" si="4"/>
        <v/>
      </c>
    </row>
    <row r="86" spans="1:11" x14ac:dyDescent="0.2">
      <c r="A86" s="75"/>
      <c r="B86" s="19"/>
      <c r="C86" s="339"/>
      <c r="D86" s="19"/>
      <c r="E86" s="339"/>
      <c r="F86" s="375"/>
    </row>
    <row r="87" spans="1:11" x14ac:dyDescent="0.2">
      <c r="A87" s="75"/>
      <c r="B87" s="19"/>
      <c r="C87" s="339"/>
      <c r="D87" s="19"/>
      <c r="E87" s="339"/>
      <c r="F87" s="375"/>
    </row>
    <row r="89" spans="1:11" ht="12.75" customHeight="1" x14ac:dyDescent="0.2">
      <c r="A89" s="17" t="str">
        <f>Alapadatok!$E$9</f>
        <v>Minta Kft.</v>
      </c>
    </row>
    <row r="90" spans="1:11" ht="12.75" customHeight="1" x14ac:dyDescent="0.2">
      <c r="A90" s="17" t="str">
        <f>CONCATENATE("Üzleti év:   ",Alapadatok!$E$13)</f>
        <v>Üzleti év:   2025. év</v>
      </c>
    </row>
    <row r="91" spans="1:11" ht="12.75" customHeight="1" x14ac:dyDescent="0.2">
      <c r="A91" s="17"/>
    </row>
    <row r="92" spans="1:11" ht="12.75" customHeight="1" x14ac:dyDescent="0.2">
      <c r="A92" s="75" t="s">
        <v>179</v>
      </c>
      <c r="H92" s="81" t="s">
        <v>455</v>
      </c>
      <c r="I92" s="37"/>
      <c r="J92" s="37"/>
      <c r="K92" s="37"/>
    </row>
    <row r="93" spans="1:11" ht="12.75" customHeight="1" x14ac:dyDescent="0.2">
      <c r="A93" s="75"/>
    </row>
    <row r="94" spans="1:11" ht="12.75" customHeight="1" x14ac:dyDescent="0.2">
      <c r="E94" s="893" t="s">
        <v>458</v>
      </c>
      <c r="F94" s="893"/>
    </row>
    <row r="95" spans="1:11" ht="12.75" customHeight="1" x14ac:dyDescent="0.2">
      <c r="A95" s="958" t="s">
        <v>391</v>
      </c>
      <c r="B95" s="959" t="s">
        <v>38</v>
      </c>
      <c r="C95" s="959"/>
      <c r="D95" s="959" t="s">
        <v>39</v>
      </c>
      <c r="E95" s="959"/>
      <c r="F95" s="960" t="s">
        <v>508</v>
      </c>
    </row>
    <row r="96" spans="1:11" ht="12.75" customHeight="1" x14ac:dyDescent="0.2">
      <c r="A96" s="958"/>
      <c r="B96" s="961" t="s">
        <v>509</v>
      </c>
      <c r="C96" s="961" t="s">
        <v>510</v>
      </c>
      <c r="D96" s="961" t="s">
        <v>511</v>
      </c>
      <c r="E96" s="961" t="s">
        <v>510</v>
      </c>
      <c r="F96" s="960"/>
    </row>
    <row r="97" spans="1:6" x14ac:dyDescent="0.2">
      <c r="A97" s="958"/>
      <c r="B97" s="961"/>
      <c r="C97" s="961"/>
      <c r="D97" s="961"/>
      <c r="E97" s="961"/>
      <c r="F97" s="960"/>
    </row>
    <row r="98" spans="1:6" x14ac:dyDescent="0.2">
      <c r="A98" s="365" t="s">
        <v>553</v>
      </c>
      <c r="B98" s="366">
        <f>Adatbevitel!$C$33</f>
        <v>0</v>
      </c>
      <c r="C98" s="367" t="e">
        <f t="shared" ref="C98:C124" si="5">(B98/$B$124)*100</f>
        <v>#DIV/0!</v>
      </c>
      <c r="D98" s="366">
        <f>Adatbevitel!$E$33</f>
        <v>0</v>
      </c>
      <c r="E98" s="367" t="e">
        <f t="shared" ref="E98:E124" si="6">(D98/$D$124)*100</f>
        <v>#DIV/0!</v>
      </c>
      <c r="F98" s="344" t="str">
        <f t="shared" ref="F98:F124" si="7">IF(B98=0,"",(D98/B98)*100)</f>
        <v/>
      </c>
    </row>
    <row r="99" spans="1:6" x14ac:dyDescent="0.2">
      <c r="A99" s="337" t="s">
        <v>554</v>
      </c>
      <c r="B99" s="362">
        <f>Adatbevitel!$C$34</f>
        <v>0</v>
      </c>
      <c r="C99" s="363" t="e">
        <f t="shared" si="5"/>
        <v>#DIV/0!</v>
      </c>
      <c r="D99" s="362">
        <f>Adatbevitel!$E$34</f>
        <v>0</v>
      </c>
      <c r="E99" s="363" t="e">
        <f t="shared" si="6"/>
        <v>#DIV/0!</v>
      </c>
      <c r="F99" s="340" t="str">
        <f t="shared" si="7"/>
        <v/>
      </c>
    </row>
    <row r="100" spans="1:6" x14ac:dyDescent="0.2">
      <c r="A100" s="337" t="s">
        <v>555</v>
      </c>
      <c r="B100" s="362">
        <f>Adatbevitel!$C$35</f>
        <v>0</v>
      </c>
      <c r="C100" s="363" t="e">
        <f t="shared" si="5"/>
        <v>#DIV/0!</v>
      </c>
      <c r="D100" s="362">
        <f>Adatbevitel!$E$35</f>
        <v>0</v>
      </c>
      <c r="E100" s="363" t="e">
        <f t="shared" si="6"/>
        <v>#DIV/0!</v>
      </c>
      <c r="F100" s="340" t="str">
        <f t="shared" si="7"/>
        <v/>
      </c>
    </row>
    <row r="101" spans="1:6" x14ac:dyDescent="0.2">
      <c r="A101" s="337" t="s">
        <v>556</v>
      </c>
      <c r="B101" s="362">
        <f>Adatbevitel!$C$36</f>
        <v>0</v>
      </c>
      <c r="C101" s="363" t="e">
        <f t="shared" si="5"/>
        <v>#DIV/0!</v>
      </c>
      <c r="D101" s="362">
        <f>Adatbevitel!$E$36</f>
        <v>0</v>
      </c>
      <c r="E101" s="363" t="e">
        <f t="shared" si="6"/>
        <v>#DIV/0!</v>
      </c>
      <c r="F101" s="340" t="str">
        <f t="shared" si="7"/>
        <v/>
      </c>
    </row>
    <row r="102" spans="1:6" x14ac:dyDescent="0.2">
      <c r="A102" s="337" t="s">
        <v>557</v>
      </c>
      <c r="B102" s="362">
        <f>Adatbevitel!$C$37</f>
        <v>0</v>
      </c>
      <c r="C102" s="363" t="e">
        <f t="shared" si="5"/>
        <v>#DIV/0!</v>
      </c>
      <c r="D102" s="362">
        <f>Adatbevitel!$E$37</f>
        <v>0</v>
      </c>
      <c r="E102" s="363" t="e">
        <f t="shared" si="6"/>
        <v>#DIV/0!</v>
      </c>
      <c r="F102" s="340" t="str">
        <f t="shared" si="7"/>
        <v/>
      </c>
    </row>
    <row r="103" spans="1:6" x14ac:dyDescent="0.2">
      <c r="A103" s="337" t="s">
        <v>558</v>
      </c>
      <c r="B103" s="362">
        <f>Adatbevitel!$C$38</f>
        <v>0</v>
      </c>
      <c r="C103" s="363" t="e">
        <f t="shared" si="5"/>
        <v>#DIV/0!</v>
      </c>
      <c r="D103" s="362">
        <f>Adatbevitel!$E$38</f>
        <v>0</v>
      </c>
      <c r="E103" s="363" t="e">
        <f t="shared" si="6"/>
        <v>#DIV/0!</v>
      </c>
      <c r="F103" s="340" t="str">
        <f t="shared" si="7"/>
        <v/>
      </c>
    </row>
    <row r="104" spans="1:6" x14ac:dyDescent="0.2">
      <c r="A104" s="337" t="s">
        <v>559</v>
      </c>
      <c r="B104" s="362">
        <f>Adatbevitel!$C$39</f>
        <v>0</v>
      </c>
      <c r="C104" s="363" t="e">
        <f t="shared" si="5"/>
        <v>#DIV/0!</v>
      </c>
      <c r="D104" s="362">
        <f>Adatbevitel!$E$39</f>
        <v>0</v>
      </c>
      <c r="E104" s="363" t="e">
        <f t="shared" si="6"/>
        <v>#DIV/0!</v>
      </c>
      <c r="F104" s="340" t="str">
        <f t="shared" si="7"/>
        <v/>
      </c>
    </row>
    <row r="105" spans="1:6" x14ac:dyDescent="0.2">
      <c r="A105" s="365" t="s">
        <v>560</v>
      </c>
      <c r="B105" s="366">
        <f>Adatbevitel!$C$40</f>
        <v>0</v>
      </c>
      <c r="C105" s="367" t="e">
        <f t="shared" si="5"/>
        <v>#DIV/0!</v>
      </c>
      <c r="D105" s="366">
        <f>Adatbevitel!$E$40</f>
        <v>0</v>
      </c>
      <c r="E105" s="367" t="e">
        <f t="shared" si="6"/>
        <v>#DIV/0!</v>
      </c>
      <c r="F105" s="344" t="str">
        <f t="shared" si="7"/>
        <v/>
      </c>
    </row>
    <row r="106" spans="1:6" ht="12.75" customHeight="1" x14ac:dyDescent="0.2">
      <c r="A106" s="337" t="s">
        <v>561</v>
      </c>
      <c r="B106" s="362">
        <f>Adatbevitel!$C$41</f>
        <v>0</v>
      </c>
      <c r="C106" s="363" t="e">
        <f t="shared" si="5"/>
        <v>#DIV/0!</v>
      </c>
      <c r="D106" s="362">
        <f>Adatbevitel!$E$41</f>
        <v>0</v>
      </c>
      <c r="E106" s="363" t="e">
        <f t="shared" si="6"/>
        <v>#DIV/0!</v>
      </c>
      <c r="F106" s="340" t="str">
        <f t="shared" si="7"/>
        <v/>
      </c>
    </row>
    <row r="107" spans="1:6" ht="12.75" customHeight="1" x14ac:dyDescent="0.2">
      <c r="A107" s="337" t="s">
        <v>562</v>
      </c>
      <c r="B107" s="362">
        <f>Adatbevitel!$C$42</f>
        <v>0</v>
      </c>
      <c r="C107" s="363" t="e">
        <f t="shared" si="5"/>
        <v>#DIV/0!</v>
      </c>
      <c r="D107" s="362">
        <f>Adatbevitel!$E$42</f>
        <v>0</v>
      </c>
      <c r="E107" s="363" t="e">
        <f t="shared" si="6"/>
        <v>#DIV/0!</v>
      </c>
      <c r="F107" s="340" t="str">
        <f t="shared" si="7"/>
        <v/>
      </c>
    </row>
    <row r="108" spans="1:6" ht="12.75" customHeight="1" x14ac:dyDescent="0.2">
      <c r="A108" s="337" t="s">
        <v>563</v>
      </c>
      <c r="B108" s="362">
        <f>Adatbevitel!$C$43</f>
        <v>0</v>
      </c>
      <c r="C108" s="363" t="e">
        <f t="shared" si="5"/>
        <v>#DIV/0!</v>
      </c>
      <c r="D108" s="362">
        <f>Adatbevitel!$E$43</f>
        <v>0</v>
      </c>
      <c r="E108" s="363" t="e">
        <f t="shared" si="6"/>
        <v>#DIV/0!</v>
      </c>
      <c r="F108" s="340" t="str">
        <f t="shared" si="7"/>
        <v/>
      </c>
    </row>
    <row r="109" spans="1:6" ht="12.75" customHeight="1" x14ac:dyDescent="0.2">
      <c r="A109" s="337" t="s">
        <v>564</v>
      </c>
      <c r="B109" s="362">
        <f>Adatbevitel!$C$44</f>
        <v>0</v>
      </c>
      <c r="C109" s="363" t="e">
        <f t="shared" si="5"/>
        <v>#DIV/0!</v>
      </c>
      <c r="D109" s="362">
        <f>Adatbevitel!$E$44</f>
        <v>0</v>
      </c>
      <c r="E109" s="363" t="e">
        <f t="shared" si="6"/>
        <v>#DIV/0!</v>
      </c>
      <c r="F109" s="340" t="str">
        <f t="shared" si="7"/>
        <v/>
      </c>
    </row>
    <row r="110" spans="1:6" ht="12.75" customHeight="1" x14ac:dyDescent="0.2">
      <c r="A110" s="337" t="s">
        <v>565</v>
      </c>
      <c r="B110" s="362">
        <f>Adatbevitel!$C$45</f>
        <v>0</v>
      </c>
      <c r="C110" s="363" t="e">
        <f t="shared" si="5"/>
        <v>#DIV/0!</v>
      </c>
      <c r="D110" s="362">
        <f>Adatbevitel!$E$45</f>
        <v>0</v>
      </c>
      <c r="E110" s="363" t="e">
        <f t="shared" si="6"/>
        <v>#DIV/0!</v>
      </c>
      <c r="F110" s="340" t="str">
        <f t="shared" si="7"/>
        <v/>
      </c>
    </row>
    <row r="111" spans="1:6" ht="12.75" customHeight="1" x14ac:dyDescent="0.2">
      <c r="A111" s="337" t="s">
        <v>181</v>
      </c>
      <c r="B111" s="362">
        <f>Adatbevitel!$C$46</f>
        <v>0</v>
      </c>
      <c r="C111" s="363" t="e">
        <f t="shared" si="5"/>
        <v>#DIV/0!</v>
      </c>
      <c r="D111" s="362">
        <f>Adatbevitel!$E$46</f>
        <v>0</v>
      </c>
      <c r="E111" s="363" t="e">
        <f t="shared" si="6"/>
        <v>#DIV/0!</v>
      </c>
      <c r="F111" s="340" t="str">
        <f t="shared" si="7"/>
        <v/>
      </c>
    </row>
    <row r="112" spans="1:6" x14ac:dyDescent="0.2">
      <c r="A112" s="337" t="s">
        <v>566</v>
      </c>
      <c r="B112" s="362">
        <f>Adatbevitel!$C$47</f>
        <v>0</v>
      </c>
      <c r="C112" s="363" t="e">
        <f t="shared" si="5"/>
        <v>#DIV/0!</v>
      </c>
      <c r="D112" s="362">
        <f>Adatbevitel!$E$47</f>
        <v>0</v>
      </c>
      <c r="E112" s="363" t="e">
        <f t="shared" si="6"/>
        <v>#DIV/0!</v>
      </c>
      <c r="F112" s="340" t="str">
        <f t="shared" si="7"/>
        <v/>
      </c>
    </row>
    <row r="113" spans="1:11" x14ac:dyDescent="0.2">
      <c r="A113" s="369" t="s">
        <v>567</v>
      </c>
      <c r="B113" s="362">
        <f>Adatbevitel!$C$48</f>
        <v>0</v>
      </c>
      <c r="C113" s="363" t="e">
        <f t="shared" si="5"/>
        <v>#DIV/0!</v>
      </c>
      <c r="D113" s="362">
        <f>Adatbevitel!$E$48</f>
        <v>0</v>
      </c>
      <c r="E113" s="363" t="e">
        <f t="shared" si="6"/>
        <v>#DIV/0!</v>
      </c>
      <c r="F113" s="340" t="str">
        <f t="shared" si="7"/>
        <v/>
      </c>
    </row>
    <row r="114" spans="1:11" x14ac:dyDescent="0.2">
      <c r="A114" s="365" t="s">
        <v>568</v>
      </c>
      <c r="B114" s="366">
        <f>Adatbevitel!$C$49</f>
        <v>0</v>
      </c>
      <c r="C114" s="367" t="e">
        <f t="shared" si="5"/>
        <v>#DIV/0!</v>
      </c>
      <c r="D114" s="366">
        <f>Adatbevitel!$E$49</f>
        <v>0</v>
      </c>
      <c r="E114" s="367" t="e">
        <f t="shared" si="6"/>
        <v>#DIV/0!</v>
      </c>
      <c r="F114" s="344" t="str">
        <f t="shared" si="7"/>
        <v/>
      </c>
    </row>
    <row r="115" spans="1:11" ht="12.75" customHeight="1" x14ac:dyDescent="0.2">
      <c r="A115" s="356" t="s">
        <v>569</v>
      </c>
      <c r="B115" s="362">
        <f>Adatbevitel!$C$50</f>
        <v>0</v>
      </c>
      <c r="C115" s="363" t="e">
        <f t="shared" si="5"/>
        <v>#DIV/0!</v>
      </c>
      <c r="D115" s="362">
        <f>Adatbevitel!$E$50</f>
        <v>0</v>
      </c>
      <c r="E115" s="363" t="e">
        <f t="shared" si="6"/>
        <v>#DIV/0!</v>
      </c>
      <c r="F115" s="340" t="str">
        <f t="shared" si="7"/>
        <v/>
      </c>
    </row>
    <row r="116" spans="1:11" ht="12.75" customHeight="1" x14ac:dyDescent="0.2">
      <c r="A116" s="337" t="s">
        <v>570</v>
      </c>
      <c r="B116" s="362">
        <f>Adatbevitel!$C$51</f>
        <v>0</v>
      </c>
      <c r="C116" s="363" t="e">
        <f t="shared" si="5"/>
        <v>#DIV/0!</v>
      </c>
      <c r="D116" s="362">
        <f>Adatbevitel!$E$51</f>
        <v>0</v>
      </c>
      <c r="E116" s="363" t="e">
        <f t="shared" si="6"/>
        <v>#DIV/0!</v>
      </c>
      <c r="F116" s="340" t="str">
        <f t="shared" si="7"/>
        <v/>
      </c>
    </row>
    <row r="117" spans="1:11" x14ac:dyDescent="0.2">
      <c r="A117" s="337" t="s">
        <v>571</v>
      </c>
      <c r="B117" s="362">
        <f>Adatbevitel!$C$52</f>
        <v>0</v>
      </c>
      <c r="C117" s="363" t="e">
        <f t="shared" si="5"/>
        <v>#DIV/0!</v>
      </c>
      <c r="D117" s="362">
        <f>Adatbevitel!$E$52</f>
        <v>0</v>
      </c>
      <c r="E117" s="363" t="e">
        <f t="shared" si="6"/>
        <v>#DIV/0!</v>
      </c>
      <c r="F117" s="340" t="str">
        <f t="shared" si="7"/>
        <v/>
      </c>
    </row>
    <row r="118" spans="1:11" x14ac:dyDescent="0.2">
      <c r="A118" s="337" t="s">
        <v>572</v>
      </c>
      <c r="B118" s="362">
        <f>Adatbevitel!$C$53</f>
        <v>0</v>
      </c>
      <c r="C118" s="363" t="e">
        <f t="shared" si="5"/>
        <v>#DIV/0!</v>
      </c>
      <c r="D118" s="362">
        <f>Adatbevitel!$E$53</f>
        <v>0</v>
      </c>
      <c r="E118" s="363" t="e">
        <f t="shared" si="6"/>
        <v>#DIV/0!</v>
      </c>
      <c r="F118" s="340" t="str">
        <f t="shared" si="7"/>
        <v/>
      </c>
    </row>
    <row r="119" spans="1:11" x14ac:dyDescent="0.2">
      <c r="A119" s="337" t="s">
        <v>573</v>
      </c>
      <c r="B119" s="362">
        <f>Adatbevitel!$C$54</f>
        <v>0</v>
      </c>
      <c r="C119" s="363" t="e">
        <f t="shared" si="5"/>
        <v>#DIV/0!</v>
      </c>
      <c r="D119" s="362">
        <f>Adatbevitel!$E$54</f>
        <v>0</v>
      </c>
      <c r="E119" s="363" t="e">
        <f t="shared" si="6"/>
        <v>#DIV/0!</v>
      </c>
      <c r="F119" s="340" t="str">
        <f t="shared" si="7"/>
        <v/>
      </c>
    </row>
    <row r="120" spans="1:11" x14ac:dyDescent="0.2">
      <c r="A120" s="369" t="s">
        <v>574</v>
      </c>
      <c r="B120" s="362">
        <f>Adatbevitel!$C$55</f>
        <v>0</v>
      </c>
      <c r="C120" s="363" t="e">
        <f t="shared" si="5"/>
        <v>#DIV/0!</v>
      </c>
      <c r="D120" s="362">
        <f>Adatbevitel!$E$55</f>
        <v>0</v>
      </c>
      <c r="E120" s="363" t="e">
        <f t="shared" si="6"/>
        <v>#DIV/0!</v>
      </c>
      <c r="F120" s="340" t="str">
        <f t="shared" si="7"/>
        <v/>
      </c>
    </row>
    <row r="121" spans="1:11" x14ac:dyDescent="0.2">
      <c r="A121" s="365" t="s">
        <v>575</v>
      </c>
      <c r="B121" s="366">
        <f>Adatbevitel!$C$56</f>
        <v>0</v>
      </c>
      <c r="C121" s="367" t="e">
        <f t="shared" si="5"/>
        <v>#DIV/0!</v>
      </c>
      <c r="D121" s="366">
        <f>Adatbevitel!$E$56</f>
        <v>0</v>
      </c>
      <c r="E121" s="367" t="e">
        <f t="shared" si="6"/>
        <v>#DIV/0!</v>
      </c>
      <c r="F121" s="344" t="str">
        <f t="shared" si="7"/>
        <v/>
      </c>
    </row>
    <row r="122" spans="1:11" x14ac:dyDescent="0.2">
      <c r="A122" s="337" t="s">
        <v>576</v>
      </c>
      <c r="B122" s="362">
        <f>Adatbevitel!$C$57</f>
        <v>0</v>
      </c>
      <c r="C122" s="363" t="e">
        <f t="shared" si="5"/>
        <v>#DIV/0!</v>
      </c>
      <c r="D122" s="362">
        <f>Adatbevitel!$E$57</f>
        <v>0</v>
      </c>
      <c r="E122" s="363" t="e">
        <f t="shared" si="6"/>
        <v>#DIV/0!</v>
      </c>
      <c r="F122" s="340" t="str">
        <f t="shared" si="7"/>
        <v/>
      </c>
    </row>
    <row r="123" spans="1:11" x14ac:dyDescent="0.2">
      <c r="A123" s="337" t="s">
        <v>577</v>
      </c>
      <c r="B123" s="362">
        <f>Adatbevitel!$C$58</f>
        <v>0</v>
      </c>
      <c r="C123" s="363" t="e">
        <f t="shared" si="5"/>
        <v>#DIV/0!</v>
      </c>
      <c r="D123" s="362">
        <f>Adatbevitel!$E$58</f>
        <v>0</v>
      </c>
      <c r="E123" s="363" t="e">
        <f t="shared" si="6"/>
        <v>#DIV/0!</v>
      </c>
      <c r="F123" s="340" t="str">
        <f t="shared" si="7"/>
        <v/>
      </c>
    </row>
    <row r="124" spans="1:11" x14ac:dyDescent="0.2">
      <c r="A124" s="376" t="s">
        <v>578</v>
      </c>
      <c r="B124" s="377">
        <f>Adatbevitel!$C$32</f>
        <v>0</v>
      </c>
      <c r="C124" s="378" t="e">
        <f t="shared" si="5"/>
        <v>#DIV/0!</v>
      </c>
      <c r="D124" s="377">
        <f>Adatbevitel!$E$32</f>
        <v>0</v>
      </c>
      <c r="E124" s="378" t="e">
        <f t="shared" si="6"/>
        <v>#DIV/0!</v>
      </c>
      <c r="F124" s="348" t="str">
        <f t="shared" si="7"/>
        <v/>
      </c>
    </row>
    <row r="125" spans="1:11" ht="12.75" customHeight="1" x14ac:dyDescent="0.2"/>
    <row r="126" spans="1:11" ht="12.75" customHeight="1" x14ac:dyDescent="0.2"/>
    <row r="127" spans="1:11" ht="12.75" customHeight="1" x14ac:dyDescent="0.2"/>
    <row r="128" spans="1:11" ht="12.75" customHeight="1" x14ac:dyDescent="0.2">
      <c r="A128" s="17" t="s">
        <v>185</v>
      </c>
      <c r="H128" s="81" t="s">
        <v>455</v>
      </c>
      <c r="I128" s="37"/>
      <c r="J128" s="37"/>
      <c r="K128" s="37"/>
    </row>
    <row r="129" spans="1:11" ht="12.75" customHeight="1" x14ac:dyDescent="0.2">
      <c r="A129" s="17"/>
    </row>
    <row r="130" spans="1:11" ht="12.75" customHeight="1" x14ac:dyDescent="0.2">
      <c r="E130" s="893" t="s">
        <v>458</v>
      </c>
      <c r="F130" s="893"/>
    </row>
    <row r="131" spans="1:11" ht="12.75" customHeight="1" x14ac:dyDescent="0.2">
      <c r="A131" s="962" t="s">
        <v>391</v>
      </c>
      <c r="B131" s="959" t="s">
        <v>38</v>
      </c>
      <c r="C131" s="959"/>
      <c r="D131" s="959" t="s">
        <v>39</v>
      </c>
      <c r="E131" s="959"/>
      <c r="F131" s="963" t="s">
        <v>508</v>
      </c>
    </row>
    <row r="132" spans="1:11" ht="12.75" customHeight="1" x14ac:dyDescent="0.2">
      <c r="A132" s="962"/>
      <c r="B132" s="964" t="s">
        <v>509</v>
      </c>
      <c r="C132" s="964" t="s">
        <v>510</v>
      </c>
      <c r="D132" s="964" t="s">
        <v>511</v>
      </c>
      <c r="E132" s="964" t="s">
        <v>510</v>
      </c>
      <c r="F132" s="963"/>
    </row>
    <row r="133" spans="1:11" x14ac:dyDescent="0.2">
      <c r="A133" s="962"/>
      <c r="B133" s="964"/>
      <c r="C133" s="964"/>
      <c r="D133" s="964"/>
      <c r="E133" s="964"/>
      <c r="F133" s="963"/>
    </row>
    <row r="134" spans="1:11" ht="12.75" customHeight="1" x14ac:dyDescent="0.2">
      <c r="A134" s="379" t="s">
        <v>579</v>
      </c>
      <c r="B134" s="362">
        <f>Adatbevitel!$C$60</f>
        <v>0</v>
      </c>
      <c r="C134" s="363" t="str">
        <f>IF(B137=0,"",(B134/$B$137)*100)</f>
        <v/>
      </c>
      <c r="D134" s="362">
        <f>Adatbevitel!$E$60</f>
        <v>0</v>
      </c>
      <c r="E134" s="363" t="str">
        <f>IF(D137=0,"",(D134/$D$137)*100)</f>
        <v/>
      </c>
      <c r="F134" s="340" t="str">
        <f>IF(B134=0,"",(D134/B134)*100)</f>
        <v/>
      </c>
    </row>
    <row r="135" spans="1:11" ht="12.75" customHeight="1" x14ac:dyDescent="0.2">
      <c r="A135" s="280" t="s">
        <v>580</v>
      </c>
      <c r="B135" s="338">
        <f>Adatbevitel!$C$61</f>
        <v>0</v>
      </c>
      <c r="C135" s="354" t="str">
        <f>IF(B137=0,"",(B135/$B$137)*100)</f>
        <v/>
      </c>
      <c r="D135" s="380">
        <f>Adatbevitel!$E$61</f>
        <v>0</v>
      </c>
      <c r="E135" s="354" t="str">
        <f>IF(D137=0,"",(D135/$D$137)*100)</f>
        <v/>
      </c>
      <c r="F135" s="381" t="str">
        <f>IF(B135=0,"",(D135/B135)*100)</f>
        <v/>
      </c>
    </row>
    <row r="136" spans="1:11" ht="12.75" customHeight="1" x14ac:dyDescent="0.2">
      <c r="A136" s="382" t="s">
        <v>581</v>
      </c>
      <c r="B136" s="362">
        <f>Adatbevitel!$C$62</f>
        <v>0</v>
      </c>
      <c r="C136" s="383" t="str">
        <f>IF(B137=0,"",(B136/$B$137)*100)</f>
        <v/>
      </c>
      <c r="D136" s="362">
        <f>Adatbevitel!$E$62</f>
        <v>0</v>
      </c>
      <c r="E136" s="383" t="str">
        <f>IF(D137=0,"",(D136/$D$137)*100)</f>
        <v/>
      </c>
      <c r="F136" s="384" t="str">
        <f>IF(B136=0,"",(D136/B136)*100)</f>
        <v/>
      </c>
    </row>
    <row r="137" spans="1:11" x14ac:dyDescent="0.2">
      <c r="A137" s="371" t="s">
        <v>582</v>
      </c>
      <c r="B137" s="372">
        <f>Adatbevitel!$C$59</f>
        <v>0</v>
      </c>
      <c r="C137" s="373" t="str">
        <f>IF(B137=0,"",(B137/$B$137)*100)</f>
        <v/>
      </c>
      <c r="D137" s="372">
        <f>Adatbevitel!$E$59</f>
        <v>0</v>
      </c>
      <c r="E137" s="373" t="str">
        <f>IF(D137=0,"",(D137/$D$137)*100)</f>
        <v/>
      </c>
      <c r="F137" s="385" t="str">
        <f>IF(B137=0,"",(D137/B137)*100)</f>
        <v/>
      </c>
    </row>
    <row r="138" spans="1:11" ht="12.75" customHeight="1" x14ac:dyDescent="0.2">
      <c r="A138" s="17" t="str">
        <f>Alapadatok!$E$9</f>
        <v>Minta Kft.</v>
      </c>
    </row>
    <row r="139" spans="1:11" ht="12.75" customHeight="1" x14ac:dyDescent="0.2">
      <c r="A139" s="17" t="str">
        <f>CONCATENATE("Üzleti év:   ",Alapadatok!$E$13)</f>
        <v>Üzleti év:   2025. év</v>
      </c>
      <c r="H139" s="81" t="s">
        <v>455</v>
      </c>
      <c r="I139" s="37"/>
      <c r="J139" s="37"/>
      <c r="K139" s="37"/>
    </row>
    <row r="140" spans="1:11" ht="12.75" customHeight="1" x14ac:dyDescent="0.2">
      <c r="A140" s="17"/>
    </row>
    <row r="141" spans="1:11" ht="12.75" customHeight="1" x14ac:dyDescent="0.2">
      <c r="A141" s="17" t="s">
        <v>190</v>
      </c>
    </row>
    <row r="142" spans="1:11" ht="12.75" customHeight="1" x14ac:dyDescent="0.2">
      <c r="A142" s="17"/>
    </row>
    <row r="143" spans="1:11" ht="12.75" customHeight="1" thickBot="1" x14ac:dyDescent="0.25">
      <c r="E143" s="893" t="s">
        <v>458</v>
      </c>
      <c r="F143" s="893"/>
    </row>
    <row r="144" spans="1:11" ht="12.75" customHeight="1" thickBot="1" x14ac:dyDescent="0.25">
      <c r="A144" s="962" t="s">
        <v>391</v>
      </c>
      <c r="B144" s="959" t="s">
        <v>38</v>
      </c>
      <c r="C144" s="959"/>
      <c r="D144" s="959" t="s">
        <v>39</v>
      </c>
      <c r="E144" s="959"/>
      <c r="F144" s="963" t="s">
        <v>508</v>
      </c>
    </row>
    <row r="145" spans="1:11" ht="12.75" customHeight="1" thickBot="1" x14ac:dyDescent="0.25">
      <c r="A145" s="962"/>
      <c r="B145" s="964" t="s">
        <v>509</v>
      </c>
      <c r="C145" s="964" t="s">
        <v>510</v>
      </c>
      <c r="D145" s="964" t="s">
        <v>511</v>
      </c>
      <c r="E145" s="964" t="s">
        <v>510</v>
      </c>
      <c r="F145" s="963"/>
    </row>
    <row r="146" spans="1:11" ht="13.5" thickBot="1" x14ac:dyDescent="0.25">
      <c r="A146" s="962"/>
      <c r="B146" s="964"/>
      <c r="C146" s="964"/>
      <c r="D146" s="964"/>
      <c r="E146" s="964"/>
      <c r="F146" s="963"/>
    </row>
    <row r="147" spans="1:11" ht="12.75" customHeight="1" x14ac:dyDescent="0.2">
      <c r="A147" s="379" t="s">
        <v>583</v>
      </c>
      <c r="B147" s="338">
        <f>Adatbevitel!$C$65</f>
        <v>0</v>
      </c>
      <c r="C147" s="363" t="e">
        <f t="shared" ref="C147:C155" si="8">(B147/$B$155)*100</f>
        <v>#DIV/0!</v>
      </c>
      <c r="D147" s="338">
        <f>Adatbevitel!$E$65</f>
        <v>0</v>
      </c>
      <c r="E147" s="363" t="e">
        <f t="shared" ref="E147:E155" si="9">(D147/$D$155)*100</f>
        <v>#DIV/0!</v>
      </c>
      <c r="F147" s="340" t="str">
        <f t="shared" ref="F147:F155" si="10">IF(B147=0,"",(D147/B147)*100)</f>
        <v/>
      </c>
    </row>
    <row r="148" spans="1:11" ht="12.75" customHeight="1" x14ac:dyDescent="0.2">
      <c r="A148" s="386" t="s">
        <v>1965</v>
      </c>
      <c r="B148" s="338">
        <f>Adatbevitel!$C$66</f>
        <v>0</v>
      </c>
      <c r="C148" s="387" t="e">
        <f t="shared" si="8"/>
        <v>#DIV/0!</v>
      </c>
      <c r="D148" s="338">
        <f>Adatbevitel!$E$66</f>
        <v>0</v>
      </c>
      <c r="E148" s="387" t="e">
        <f t="shared" si="9"/>
        <v>#DIV/0!</v>
      </c>
      <c r="F148" s="340" t="str">
        <f t="shared" si="10"/>
        <v/>
      </c>
    </row>
    <row r="149" spans="1:11" ht="12.75" customHeight="1" x14ac:dyDescent="0.2">
      <c r="A149" s="280" t="s">
        <v>584</v>
      </c>
      <c r="B149" s="338">
        <f>Adatbevitel!$C$67</f>
        <v>0</v>
      </c>
      <c r="C149" s="363" t="e">
        <f t="shared" si="8"/>
        <v>#DIV/0!</v>
      </c>
      <c r="D149" s="338">
        <f>Adatbevitel!$E$67</f>
        <v>0</v>
      </c>
      <c r="E149" s="363" t="e">
        <f t="shared" si="9"/>
        <v>#DIV/0!</v>
      </c>
      <c r="F149" s="340" t="str">
        <f t="shared" si="10"/>
        <v/>
      </c>
    </row>
    <row r="150" spans="1:11" ht="12.75" customHeight="1" x14ac:dyDescent="0.2">
      <c r="A150" s="280" t="s">
        <v>525</v>
      </c>
      <c r="B150" s="338">
        <f>Adatbevitel!$C$68</f>
        <v>0</v>
      </c>
      <c r="C150" s="363" t="e">
        <f t="shared" si="8"/>
        <v>#DIV/0!</v>
      </c>
      <c r="D150" s="338">
        <f>Adatbevitel!$E$68</f>
        <v>0</v>
      </c>
      <c r="E150" s="363" t="e">
        <f t="shared" si="9"/>
        <v>#DIV/0!</v>
      </c>
      <c r="F150" s="340" t="str">
        <f t="shared" si="10"/>
        <v/>
      </c>
    </row>
    <row r="151" spans="1:11" ht="12.75" customHeight="1" x14ac:dyDescent="0.2">
      <c r="A151" s="280" t="s">
        <v>526</v>
      </c>
      <c r="B151" s="338">
        <f>Adatbevitel!$C$69</f>
        <v>0</v>
      </c>
      <c r="C151" s="363" t="e">
        <f t="shared" si="8"/>
        <v>#DIV/0!</v>
      </c>
      <c r="D151" s="338">
        <f>Adatbevitel!$E$69</f>
        <v>0</v>
      </c>
      <c r="E151" s="363" t="e">
        <f t="shared" si="9"/>
        <v>#DIV/0!</v>
      </c>
      <c r="F151" s="340" t="str">
        <f t="shared" si="10"/>
        <v/>
      </c>
    </row>
    <row r="152" spans="1:11" ht="12.75" customHeight="1" x14ac:dyDescent="0.2">
      <c r="A152" s="280" t="s">
        <v>527</v>
      </c>
      <c r="B152" s="338">
        <f>Adatbevitel!$C$70</f>
        <v>0</v>
      </c>
      <c r="C152" s="363" t="e">
        <f t="shared" si="8"/>
        <v>#DIV/0!</v>
      </c>
      <c r="D152" s="338">
        <f>Adatbevitel!$E$70</f>
        <v>0</v>
      </c>
      <c r="E152" s="363" t="e">
        <f t="shared" si="9"/>
        <v>#DIV/0!</v>
      </c>
      <c r="F152" s="340" t="str">
        <f t="shared" si="10"/>
        <v/>
      </c>
    </row>
    <row r="153" spans="1:11" ht="12.75" customHeight="1" x14ac:dyDescent="0.2">
      <c r="A153" s="280" t="s">
        <v>528</v>
      </c>
      <c r="B153" s="338">
        <f>Adatbevitel!$C$71</f>
        <v>0</v>
      </c>
      <c r="C153" s="363" t="e">
        <f t="shared" si="8"/>
        <v>#DIV/0!</v>
      </c>
      <c r="D153" s="338">
        <f>Adatbevitel!$E$71</f>
        <v>0</v>
      </c>
      <c r="E153" s="363" t="e">
        <f t="shared" si="9"/>
        <v>#DIV/0!</v>
      </c>
      <c r="F153" s="340" t="str">
        <f t="shared" si="10"/>
        <v/>
      </c>
    </row>
    <row r="154" spans="1:11" ht="12.75" customHeight="1" thickBot="1" x14ac:dyDescent="0.25">
      <c r="A154" s="382" t="s">
        <v>529</v>
      </c>
      <c r="B154" s="388">
        <f>Adatbevitel!$C$74</f>
        <v>0</v>
      </c>
      <c r="C154" s="383" t="e">
        <f t="shared" si="8"/>
        <v>#DIV/0!</v>
      </c>
      <c r="D154" s="388">
        <f>Adatbevitel!$E$74</f>
        <v>0</v>
      </c>
      <c r="E154" s="383" t="e">
        <f t="shared" si="9"/>
        <v>#DIV/0!</v>
      </c>
      <c r="F154" s="384" t="str">
        <f t="shared" si="10"/>
        <v/>
      </c>
    </row>
    <row r="155" spans="1:11" ht="12.75" customHeight="1" thickBot="1" x14ac:dyDescent="0.25">
      <c r="A155" s="371" t="s">
        <v>585</v>
      </c>
      <c r="B155" s="389">
        <f>Adatbevitel!$C$64</f>
        <v>0</v>
      </c>
      <c r="C155" s="373" t="e">
        <f t="shared" si="8"/>
        <v>#DIV/0!</v>
      </c>
      <c r="D155" s="389">
        <f>Adatbevitel!$E$64</f>
        <v>0</v>
      </c>
      <c r="E155" s="373" t="e">
        <f t="shared" si="9"/>
        <v>#DIV/0!</v>
      </c>
      <c r="F155" s="385" t="str">
        <f t="shared" si="10"/>
        <v/>
      </c>
    </row>
    <row r="156" spans="1:11" x14ac:dyDescent="0.2">
      <c r="A156" s="75"/>
      <c r="B156" s="19"/>
      <c r="C156" s="339"/>
      <c r="D156" s="19"/>
      <c r="E156" s="339"/>
      <c r="F156" s="339"/>
    </row>
    <row r="157" spans="1:11" x14ac:dyDescent="0.2">
      <c r="A157" s="75"/>
      <c r="B157" s="19"/>
      <c r="C157" s="339"/>
      <c r="D157" s="19"/>
      <c r="E157" s="339"/>
      <c r="F157" s="339"/>
    </row>
    <row r="158" spans="1:11" ht="12.75" customHeight="1" x14ac:dyDescent="0.2"/>
    <row r="159" spans="1:11" ht="12.75" customHeight="1" x14ac:dyDescent="0.2">
      <c r="A159" s="17" t="s">
        <v>194</v>
      </c>
      <c r="H159" s="81" t="s">
        <v>455</v>
      </c>
      <c r="I159" s="37"/>
      <c r="J159" s="37"/>
      <c r="K159" s="37"/>
    </row>
    <row r="160" spans="1:11" ht="12.75" customHeight="1" x14ac:dyDescent="0.2">
      <c r="A160" s="17"/>
    </row>
    <row r="161" spans="1:11" ht="12.75" customHeight="1" thickBot="1" x14ac:dyDescent="0.25">
      <c r="E161" s="893" t="s">
        <v>458</v>
      </c>
      <c r="F161" s="893"/>
    </row>
    <row r="162" spans="1:11" ht="12.75" customHeight="1" thickBot="1" x14ac:dyDescent="0.25">
      <c r="A162" s="962" t="s">
        <v>391</v>
      </c>
      <c r="B162" s="959" t="s">
        <v>38</v>
      </c>
      <c r="C162" s="959"/>
      <c r="D162" s="959" t="s">
        <v>39</v>
      </c>
      <c r="E162" s="959"/>
      <c r="F162" s="963" t="s">
        <v>508</v>
      </c>
    </row>
    <row r="163" spans="1:11" ht="12.75" customHeight="1" thickBot="1" x14ac:dyDescent="0.25">
      <c r="A163" s="962"/>
      <c r="B163" s="964" t="s">
        <v>509</v>
      </c>
      <c r="C163" s="964" t="s">
        <v>510</v>
      </c>
      <c r="D163" s="964" t="s">
        <v>511</v>
      </c>
      <c r="E163" s="964" t="s">
        <v>510</v>
      </c>
      <c r="F163" s="963"/>
    </row>
    <row r="164" spans="1:11" ht="13.5" thickBot="1" x14ac:dyDescent="0.25">
      <c r="A164" s="962"/>
      <c r="B164" s="964"/>
      <c r="C164" s="964"/>
      <c r="D164" s="964"/>
      <c r="E164" s="964"/>
      <c r="F164" s="963"/>
    </row>
    <row r="165" spans="1:11" ht="12.75" customHeight="1" x14ac:dyDescent="0.2">
      <c r="A165" s="379" t="s">
        <v>586</v>
      </c>
      <c r="B165" s="362">
        <f>Adatbevitel!$C$76</f>
        <v>0</v>
      </c>
      <c r="C165" s="390" t="str">
        <f>IF(B168=0,"",(B165/$B$168)*100)</f>
        <v/>
      </c>
      <c r="D165" s="362">
        <f>Adatbevitel!$E$76</f>
        <v>0</v>
      </c>
      <c r="E165" s="390" t="str">
        <f>IF(D168=0,"",(D165/$D$168)*100)</f>
        <v/>
      </c>
      <c r="F165" s="340" t="str">
        <f>IF(B165=0,"",(D165/B165)*100)</f>
        <v/>
      </c>
    </row>
    <row r="166" spans="1:11" ht="12.75" customHeight="1" x14ac:dyDescent="0.2">
      <c r="A166" s="280" t="s">
        <v>587</v>
      </c>
      <c r="B166" s="362">
        <f>Adatbevitel!$C$77</f>
        <v>0</v>
      </c>
      <c r="C166" s="354" t="str">
        <f>IF(B168=0,"",(B166/$B$168)*100)</f>
        <v/>
      </c>
      <c r="D166" s="338">
        <f>Adatbevitel!$E$77</f>
        <v>0</v>
      </c>
      <c r="E166" s="363" t="str">
        <f>IF(D168=0,"",(D166/$D$168)*100)</f>
        <v/>
      </c>
      <c r="F166" s="340" t="str">
        <f>IF(B166=0,"",(D166/B166)*100)</f>
        <v/>
      </c>
    </row>
    <row r="167" spans="1:11" ht="12.75" customHeight="1" thickBot="1" x14ac:dyDescent="0.25">
      <c r="A167" s="382" t="s">
        <v>588</v>
      </c>
      <c r="B167" s="391">
        <f>Adatbevitel!$C$78</f>
        <v>0</v>
      </c>
      <c r="C167" s="383" t="str">
        <f>IF(B168=0,"",(B167/$B$168)*100)</f>
        <v/>
      </c>
      <c r="D167" s="391">
        <f>Adatbevitel!$E$78</f>
        <v>0</v>
      </c>
      <c r="E167" s="383" t="str">
        <f>IF(D168=0,"",(D167/$D$168)*100)</f>
        <v/>
      </c>
      <c r="F167" s="384" t="str">
        <f>IF(B167=0,"",(D167/B167)*100)</f>
        <v/>
      </c>
    </row>
    <row r="168" spans="1:11" ht="12.75" customHeight="1" thickBot="1" x14ac:dyDescent="0.25">
      <c r="A168" s="371" t="s">
        <v>589</v>
      </c>
      <c r="B168" s="372">
        <f>Adatbevitel!$C$75</f>
        <v>0</v>
      </c>
      <c r="C168" s="373" t="str">
        <f>IF(B168=0,"",(B168/$B$168)*100)</f>
        <v/>
      </c>
      <c r="D168" s="372">
        <f>Adatbevitel!$E$75</f>
        <v>0</v>
      </c>
      <c r="E168" s="373" t="str">
        <f>IF(D168=0,"",(D168/$D$168)*100)</f>
        <v/>
      </c>
      <c r="F168" s="385" t="str">
        <f>IF(B168=0,"",(D168/B168)*100)</f>
        <v/>
      </c>
    </row>
    <row r="169" spans="1:11" x14ac:dyDescent="0.2">
      <c r="A169" s="75"/>
      <c r="B169" s="19"/>
      <c r="C169" s="339"/>
      <c r="D169" s="19"/>
      <c r="E169" s="339"/>
      <c r="F169" s="339"/>
    </row>
    <row r="170" spans="1:11" x14ac:dyDescent="0.2">
      <c r="A170" s="75"/>
      <c r="B170" s="19"/>
      <c r="C170" s="339"/>
      <c r="D170" s="19"/>
      <c r="E170" s="339"/>
      <c r="F170" s="339"/>
    </row>
    <row r="171" spans="1:11" ht="12.75" customHeight="1" x14ac:dyDescent="0.2">
      <c r="A171" s="75"/>
      <c r="B171" s="19"/>
      <c r="C171" s="339"/>
      <c r="D171" s="19"/>
      <c r="E171" s="339"/>
      <c r="F171" s="339"/>
    </row>
    <row r="172" spans="1:11" ht="12.75" customHeight="1" x14ac:dyDescent="0.2">
      <c r="A172" s="17" t="str">
        <f>Alapadatok!$E$9</f>
        <v>Minta Kft.</v>
      </c>
      <c r="B172" s="19"/>
      <c r="C172" s="339"/>
      <c r="D172" s="19"/>
      <c r="E172" s="339"/>
      <c r="F172" s="339"/>
    </row>
    <row r="173" spans="1:11" ht="12.75" customHeight="1" x14ac:dyDescent="0.2">
      <c r="A173" s="17" t="str">
        <f>CONCATENATE("Üzleti év:   ",Alapadatok!$E$13)</f>
        <v>Üzleti év:   2025. év</v>
      </c>
      <c r="B173" s="19"/>
      <c r="C173" s="339"/>
      <c r="D173" s="19"/>
      <c r="E173" s="339"/>
      <c r="F173" s="339"/>
      <c r="H173" s="81" t="s">
        <v>455</v>
      </c>
      <c r="I173" s="37"/>
      <c r="J173" s="37"/>
      <c r="K173" s="37"/>
    </row>
    <row r="174" spans="1:11" ht="12.75" customHeight="1" x14ac:dyDescent="0.2">
      <c r="A174" s="17"/>
      <c r="B174" s="19"/>
      <c r="C174" s="339"/>
      <c r="D174" s="19"/>
      <c r="E174" s="339"/>
      <c r="F174" s="339"/>
    </row>
    <row r="175" spans="1:11" ht="12.75" customHeight="1" x14ac:dyDescent="0.2">
      <c r="A175" s="171" t="s">
        <v>196</v>
      </c>
      <c r="B175" s="19"/>
      <c r="C175" s="339"/>
      <c r="D175" s="19"/>
      <c r="E175" s="339"/>
      <c r="F175" s="339"/>
    </row>
    <row r="176" spans="1:11" ht="12.75" customHeight="1" x14ac:dyDescent="0.2">
      <c r="A176" s="171"/>
      <c r="B176" s="19"/>
      <c r="C176" s="339"/>
      <c r="D176" s="19"/>
      <c r="E176" s="339"/>
      <c r="F176" s="339"/>
    </row>
    <row r="177" spans="1:6" ht="12.75" customHeight="1" x14ac:dyDescent="0.2">
      <c r="E177" s="893" t="s">
        <v>458</v>
      </c>
      <c r="F177" s="893"/>
    </row>
    <row r="178" spans="1:6" ht="12.75" customHeight="1" x14ac:dyDescent="0.2">
      <c r="A178" s="962" t="s">
        <v>391</v>
      </c>
      <c r="B178" s="959" t="s">
        <v>38</v>
      </c>
      <c r="C178" s="959"/>
      <c r="D178" s="959" t="s">
        <v>39</v>
      </c>
      <c r="E178" s="959"/>
      <c r="F178" s="963" t="s">
        <v>508</v>
      </c>
    </row>
    <row r="179" spans="1:6" ht="12.75" customHeight="1" x14ac:dyDescent="0.2">
      <c r="A179" s="962"/>
      <c r="B179" s="964" t="s">
        <v>509</v>
      </c>
      <c r="C179" s="964" t="s">
        <v>510</v>
      </c>
      <c r="D179" s="964" t="s">
        <v>511</v>
      </c>
      <c r="E179" s="964" t="s">
        <v>510</v>
      </c>
      <c r="F179" s="963"/>
    </row>
    <row r="180" spans="1:6" x14ac:dyDescent="0.2">
      <c r="A180" s="962"/>
      <c r="B180" s="964"/>
      <c r="C180" s="964"/>
      <c r="D180" s="964"/>
      <c r="E180" s="964"/>
      <c r="F180" s="963"/>
    </row>
    <row r="181" spans="1:6" x14ac:dyDescent="0.2">
      <c r="A181" s="392" t="s">
        <v>590</v>
      </c>
      <c r="B181" s="393">
        <f>Adatbevitel!$C$80</f>
        <v>0</v>
      </c>
      <c r="C181" s="360" t="e">
        <f t="shared" ref="C181:C210" si="11">(B181/$B$210)*100</f>
        <v>#DIV/0!</v>
      </c>
      <c r="D181" s="394">
        <f>Adatbevitel!$E$80</f>
        <v>0</v>
      </c>
      <c r="E181" s="360" t="e">
        <f>(D181/$B$210)*100</f>
        <v>#DIV/0!</v>
      </c>
      <c r="F181" s="395" t="str">
        <f t="shared" ref="F181:F210" si="12">IF(B181=0,"",(D181/B181)*100)</f>
        <v/>
      </c>
    </row>
    <row r="182" spans="1:6" ht="12.75" customHeight="1" x14ac:dyDescent="0.2">
      <c r="A182" s="277" t="s">
        <v>591</v>
      </c>
      <c r="B182" s="396">
        <f>Adatbevitel!$C$81</f>
        <v>0</v>
      </c>
      <c r="C182" s="363" t="e">
        <f t="shared" si="11"/>
        <v>#DIV/0!</v>
      </c>
      <c r="D182" s="397">
        <f>Adatbevitel!$E$81</f>
        <v>0</v>
      </c>
      <c r="E182" s="363" t="e">
        <f t="shared" ref="E182:E210" si="13">(D182/$D$210)*100</f>
        <v>#DIV/0!</v>
      </c>
      <c r="F182" s="340" t="str">
        <f t="shared" si="12"/>
        <v/>
      </c>
    </row>
    <row r="183" spans="1:6" ht="12.75" customHeight="1" x14ac:dyDescent="0.2">
      <c r="A183" s="280" t="s">
        <v>592</v>
      </c>
      <c r="B183" s="396">
        <f>Adatbevitel!$C$82</f>
        <v>0</v>
      </c>
      <c r="C183" s="363" t="e">
        <f t="shared" si="11"/>
        <v>#DIV/0!</v>
      </c>
      <c r="D183" s="397">
        <f>Adatbevitel!$E$82</f>
        <v>0</v>
      </c>
      <c r="E183" s="363" t="e">
        <f t="shared" si="13"/>
        <v>#DIV/0!</v>
      </c>
      <c r="F183" s="340" t="str">
        <f t="shared" si="12"/>
        <v/>
      </c>
    </row>
    <row r="184" spans="1:6" ht="12.75" customHeight="1" x14ac:dyDescent="0.2">
      <c r="A184" s="280" t="s">
        <v>593</v>
      </c>
      <c r="B184" s="396">
        <f>Adatbevitel!$C$83</f>
        <v>0</v>
      </c>
      <c r="C184" s="363" t="e">
        <f t="shared" si="11"/>
        <v>#DIV/0!</v>
      </c>
      <c r="D184" s="397">
        <f>Adatbevitel!$E$83</f>
        <v>0</v>
      </c>
      <c r="E184" s="363" t="e">
        <f t="shared" si="13"/>
        <v>#DIV/0!</v>
      </c>
      <c r="F184" s="340" t="str">
        <f t="shared" si="12"/>
        <v/>
      </c>
    </row>
    <row r="185" spans="1:6" ht="12.75" customHeight="1" x14ac:dyDescent="0.2">
      <c r="A185" s="269" t="s">
        <v>594</v>
      </c>
      <c r="B185" s="396">
        <f>Adatbevitel!$C$84</f>
        <v>0</v>
      </c>
      <c r="C185" s="363" t="e">
        <f t="shared" si="11"/>
        <v>#DIV/0!</v>
      </c>
      <c r="D185" s="397">
        <f>Adatbevitel!$E$84</f>
        <v>0</v>
      </c>
      <c r="E185" s="363" t="e">
        <f t="shared" si="13"/>
        <v>#DIV/0!</v>
      </c>
      <c r="F185" s="340" t="str">
        <f t="shared" si="12"/>
        <v/>
      </c>
    </row>
    <row r="186" spans="1:6" x14ac:dyDescent="0.2">
      <c r="A186" s="398" t="s">
        <v>532</v>
      </c>
      <c r="B186" s="399">
        <f>Adatbevitel!$C$85</f>
        <v>0</v>
      </c>
      <c r="C186" s="367" t="e">
        <f t="shared" si="11"/>
        <v>#DIV/0!</v>
      </c>
      <c r="D186" s="400">
        <f>Adatbevitel!$E$85</f>
        <v>0</v>
      </c>
      <c r="E186" s="367" t="e">
        <f t="shared" si="13"/>
        <v>#DIV/0!</v>
      </c>
      <c r="F186" s="344" t="str">
        <f t="shared" si="12"/>
        <v/>
      </c>
    </row>
    <row r="187" spans="1:6" ht="12.75" customHeight="1" x14ac:dyDescent="0.2">
      <c r="A187" s="277" t="s">
        <v>595</v>
      </c>
      <c r="B187" s="396">
        <f>Adatbevitel!$C$86</f>
        <v>0</v>
      </c>
      <c r="C187" s="363" t="e">
        <f t="shared" si="11"/>
        <v>#DIV/0!</v>
      </c>
      <c r="D187" s="397">
        <f>Adatbevitel!$E$86</f>
        <v>0</v>
      </c>
      <c r="E187" s="363" t="e">
        <f t="shared" si="13"/>
        <v>#DIV/0!</v>
      </c>
      <c r="F187" s="340" t="str">
        <f t="shared" si="12"/>
        <v/>
      </c>
    </row>
    <row r="188" spans="1:6" ht="12.75" customHeight="1" x14ac:dyDescent="0.2">
      <c r="A188" s="280" t="s">
        <v>1960</v>
      </c>
      <c r="B188" s="396">
        <f>Adatbevitel!$C$87</f>
        <v>0</v>
      </c>
      <c r="C188" s="363" t="e">
        <f t="shared" si="11"/>
        <v>#DIV/0!</v>
      </c>
      <c r="D188" s="397">
        <f>Adatbevitel!$E$87</f>
        <v>0</v>
      </c>
      <c r="E188" s="363" t="e">
        <f t="shared" si="13"/>
        <v>#DIV/0!</v>
      </c>
      <c r="F188" s="340" t="str">
        <f t="shared" si="12"/>
        <v/>
      </c>
    </row>
    <row r="189" spans="1:6" ht="12.75" customHeight="1" x14ac:dyDescent="0.2">
      <c r="A189" s="280" t="s">
        <v>596</v>
      </c>
      <c r="B189" s="396">
        <f>Adatbevitel!$C$88</f>
        <v>0</v>
      </c>
      <c r="C189" s="363" t="e">
        <f t="shared" si="11"/>
        <v>#DIV/0!</v>
      </c>
      <c r="D189" s="397">
        <f>Adatbevitel!$E$88</f>
        <v>0</v>
      </c>
      <c r="E189" s="363" t="e">
        <f t="shared" si="13"/>
        <v>#DIV/0!</v>
      </c>
      <c r="F189" s="340" t="str">
        <f t="shared" si="12"/>
        <v/>
      </c>
    </row>
    <row r="190" spans="1:6" ht="12.75" customHeight="1" x14ac:dyDescent="0.2">
      <c r="A190" s="280" t="s">
        <v>597</v>
      </c>
      <c r="B190" s="396">
        <f>Adatbevitel!$C$89</f>
        <v>0</v>
      </c>
      <c r="C190" s="363" t="e">
        <f t="shared" si="11"/>
        <v>#DIV/0!</v>
      </c>
      <c r="D190" s="397">
        <f>Adatbevitel!$E$89</f>
        <v>0</v>
      </c>
      <c r="E190" s="363" t="e">
        <f t="shared" si="13"/>
        <v>#DIV/0!</v>
      </c>
      <c r="F190" s="340" t="str">
        <f t="shared" si="12"/>
        <v/>
      </c>
    </row>
    <row r="191" spans="1:6" ht="12.75" customHeight="1" x14ac:dyDescent="0.2">
      <c r="A191" s="280" t="s">
        <v>598</v>
      </c>
      <c r="B191" s="396">
        <f>Adatbevitel!$C$90</f>
        <v>0</v>
      </c>
      <c r="C191" s="363" t="e">
        <f t="shared" si="11"/>
        <v>#DIV/0!</v>
      </c>
      <c r="D191" s="397">
        <f>Adatbevitel!$E$90</f>
        <v>0</v>
      </c>
      <c r="E191" s="363" t="e">
        <f t="shared" si="13"/>
        <v>#DIV/0!</v>
      </c>
      <c r="F191" s="340" t="str">
        <f t="shared" si="12"/>
        <v/>
      </c>
    </row>
    <row r="192" spans="1:6" ht="12.75" customHeight="1" x14ac:dyDescent="0.2">
      <c r="A192" s="280" t="s">
        <v>599</v>
      </c>
      <c r="B192" s="396">
        <f>Adatbevitel!$C$91</f>
        <v>0</v>
      </c>
      <c r="C192" s="363" t="e">
        <f t="shared" si="11"/>
        <v>#DIV/0!</v>
      </c>
      <c r="D192" s="397">
        <f>Adatbevitel!$E$91</f>
        <v>0</v>
      </c>
      <c r="E192" s="363" t="e">
        <f t="shared" si="13"/>
        <v>#DIV/0!</v>
      </c>
      <c r="F192" s="340" t="str">
        <f t="shared" si="12"/>
        <v/>
      </c>
    </row>
    <row r="193" spans="1:6" ht="12.75" customHeight="1" x14ac:dyDescent="0.2">
      <c r="A193" s="280" t="s">
        <v>600</v>
      </c>
      <c r="B193" s="396">
        <f>Adatbevitel!$C$92</f>
        <v>0</v>
      </c>
      <c r="C193" s="363" t="e">
        <f t="shared" si="11"/>
        <v>#DIV/0!</v>
      </c>
      <c r="D193" s="397">
        <f>Adatbevitel!$E$92</f>
        <v>0</v>
      </c>
      <c r="E193" s="363" t="e">
        <f t="shared" si="13"/>
        <v>#DIV/0!</v>
      </c>
      <c r="F193" s="340" t="str">
        <f t="shared" si="12"/>
        <v/>
      </c>
    </row>
    <row r="194" spans="1:6" ht="12.75" customHeight="1" x14ac:dyDescent="0.2">
      <c r="A194" s="280" t="s">
        <v>601</v>
      </c>
      <c r="B194" s="396">
        <f>Adatbevitel!$C$93</f>
        <v>0</v>
      </c>
      <c r="C194" s="363" t="e">
        <f t="shared" si="11"/>
        <v>#DIV/0!</v>
      </c>
      <c r="D194" s="397">
        <f>Adatbevitel!$E$93</f>
        <v>0</v>
      </c>
      <c r="E194" s="363" t="e">
        <f t="shared" si="13"/>
        <v>#DIV/0!</v>
      </c>
      <c r="F194" s="340" t="str">
        <f t="shared" si="12"/>
        <v/>
      </c>
    </row>
    <row r="195" spans="1:6" ht="12.75" customHeight="1" x14ac:dyDescent="0.2">
      <c r="A195" s="830" t="s">
        <v>602</v>
      </c>
      <c r="B195" s="402">
        <f>Adatbevitel!$C$94</f>
        <v>0</v>
      </c>
      <c r="C195" s="363" t="e">
        <f t="shared" si="11"/>
        <v>#DIV/0!</v>
      </c>
      <c r="D195" s="397">
        <f>Adatbevitel!$E$94</f>
        <v>0</v>
      </c>
      <c r="E195" s="363" t="e">
        <f t="shared" si="13"/>
        <v>#DIV/0!</v>
      </c>
      <c r="F195" s="340" t="str">
        <f t="shared" si="12"/>
        <v/>
      </c>
    </row>
    <row r="196" spans="1:6" ht="12.75" customHeight="1" x14ac:dyDescent="0.2">
      <c r="A196" s="831" t="s">
        <v>1875</v>
      </c>
      <c r="B196" s="396">
        <f>Adatbevitel!$C$95</f>
        <v>0</v>
      </c>
      <c r="C196" s="363" t="e">
        <f t="shared" ref="C196" si="14">(B196/$B$210)*100</f>
        <v>#DIV/0!</v>
      </c>
      <c r="D196" s="397">
        <f>Adatbevitel!$E$95</f>
        <v>0</v>
      </c>
      <c r="E196" s="363" t="e">
        <f t="shared" ref="E196" si="15">(D196/$D$210)*100</f>
        <v>#DIV/0!</v>
      </c>
      <c r="F196" s="340"/>
    </row>
    <row r="197" spans="1:6" ht="12.75" customHeight="1" x14ac:dyDescent="0.2">
      <c r="A197" s="398" t="s">
        <v>533</v>
      </c>
      <c r="B197" s="399">
        <f>Adatbevitel!$C$96</f>
        <v>0</v>
      </c>
      <c r="C197" s="367" t="e">
        <f t="shared" si="11"/>
        <v>#DIV/0!</v>
      </c>
      <c r="D197" s="400">
        <f>Adatbevitel!$E$96</f>
        <v>0</v>
      </c>
      <c r="E197" s="367" t="e">
        <f t="shared" si="13"/>
        <v>#DIV/0!</v>
      </c>
      <c r="F197" s="344" t="str">
        <f t="shared" si="12"/>
        <v/>
      </c>
    </row>
    <row r="198" spans="1:6" ht="12.75" customHeight="1" x14ac:dyDescent="0.2">
      <c r="A198" s="277" t="s">
        <v>603</v>
      </c>
      <c r="B198" s="396">
        <f>Adatbevitel!$C$97</f>
        <v>0</v>
      </c>
      <c r="C198" s="363" t="e">
        <f t="shared" si="11"/>
        <v>#DIV/0!</v>
      </c>
      <c r="D198" s="397">
        <f>Adatbevitel!$E$97</f>
        <v>0</v>
      </c>
      <c r="E198" s="363" t="e">
        <f t="shared" si="13"/>
        <v>#DIV/0!</v>
      </c>
      <c r="F198" s="340" t="str">
        <f t="shared" si="12"/>
        <v/>
      </c>
    </row>
    <row r="199" spans="1:6" ht="12.75" customHeight="1" x14ac:dyDescent="0.2">
      <c r="A199" s="280" t="s">
        <v>1966</v>
      </c>
      <c r="B199" s="396">
        <f>Adatbevitel!$C$98</f>
        <v>0</v>
      </c>
      <c r="C199" s="387" t="e">
        <f t="shared" si="11"/>
        <v>#DIV/0!</v>
      </c>
      <c r="D199" s="397">
        <f>Adatbevitel!$E$98</f>
        <v>0</v>
      </c>
      <c r="E199" s="387" t="e">
        <f t="shared" si="13"/>
        <v>#DIV/0!</v>
      </c>
      <c r="F199" s="340" t="str">
        <f t="shared" si="12"/>
        <v/>
      </c>
    </row>
    <row r="200" spans="1:6" ht="12.75" customHeight="1" x14ac:dyDescent="0.2">
      <c r="A200" s="280" t="s">
        <v>604</v>
      </c>
      <c r="B200" s="396">
        <f>Adatbevitel!$C$99</f>
        <v>0</v>
      </c>
      <c r="C200" s="363" t="e">
        <f t="shared" si="11"/>
        <v>#DIV/0!</v>
      </c>
      <c r="D200" s="397">
        <f>Adatbevitel!$E$99</f>
        <v>0</v>
      </c>
      <c r="E200" s="363" t="e">
        <f t="shared" si="13"/>
        <v>#DIV/0!</v>
      </c>
      <c r="F200" s="340" t="str">
        <f t="shared" si="12"/>
        <v/>
      </c>
    </row>
    <row r="201" spans="1:6" ht="12.75" customHeight="1" x14ac:dyDescent="0.2">
      <c r="A201" s="280" t="s">
        <v>605</v>
      </c>
      <c r="B201" s="396">
        <f>Adatbevitel!$C$100</f>
        <v>0</v>
      </c>
      <c r="C201" s="363" t="e">
        <f t="shared" si="11"/>
        <v>#DIV/0!</v>
      </c>
      <c r="D201" s="397">
        <f>Adatbevitel!$E$100</f>
        <v>0</v>
      </c>
      <c r="E201" s="363" t="e">
        <f t="shared" si="13"/>
        <v>#DIV/0!</v>
      </c>
      <c r="F201" s="340" t="str">
        <f t="shared" si="12"/>
        <v/>
      </c>
    </row>
    <row r="202" spans="1:6" ht="12.75" customHeight="1" x14ac:dyDescent="0.2">
      <c r="A202" s="280" t="s">
        <v>606</v>
      </c>
      <c r="B202" s="396">
        <f>Adatbevitel!$C$101</f>
        <v>0</v>
      </c>
      <c r="C202" s="363" t="e">
        <f t="shared" si="11"/>
        <v>#DIV/0!</v>
      </c>
      <c r="D202" s="397">
        <f>Adatbevitel!$E$101</f>
        <v>0</v>
      </c>
      <c r="E202" s="363" t="e">
        <f t="shared" si="13"/>
        <v>#DIV/0!</v>
      </c>
      <c r="F202" s="340" t="str">
        <f t="shared" si="12"/>
        <v/>
      </c>
    </row>
    <row r="203" spans="1:6" ht="12.75" customHeight="1" x14ac:dyDescent="0.2">
      <c r="A203" s="280" t="s">
        <v>607</v>
      </c>
      <c r="B203" s="396">
        <f>Adatbevitel!$C$102</f>
        <v>0</v>
      </c>
      <c r="C203" s="363" t="e">
        <f t="shared" si="11"/>
        <v>#DIV/0!</v>
      </c>
      <c r="D203" s="397">
        <f>Adatbevitel!$E$102</f>
        <v>0</v>
      </c>
      <c r="E203" s="363" t="e">
        <f t="shared" si="13"/>
        <v>#DIV/0!</v>
      </c>
      <c r="F203" s="340" t="str">
        <f t="shared" si="12"/>
        <v/>
      </c>
    </row>
    <row r="204" spans="1:6" ht="12.75" customHeight="1" x14ac:dyDescent="0.2">
      <c r="A204" s="327" t="s">
        <v>608</v>
      </c>
      <c r="B204" s="396">
        <f>Adatbevitel!$C$103</f>
        <v>0</v>
      </c>
      <c r="C204" s="363" t="e">
        <f t="shared" si="11"/>
        <v>#DIV/0!</v>
      </c>
      <c r="D204" s="397">
        <f>Adatbevitel!$E$103</f>
        <v>0</v>
      </c>
      <c r="E204" s="363" t="e">
        <f t="shared" si="13"/>
        <v>#DIV/0!</v>
      </c>
      <c r="F204" s="340" t="str">
        <f t="shared" si="12"/>
        <v/>
      </c>
    </row>
    <row r="205" spans="1:6" ht="12.75" customHeight="1" x14ac:dyDescent="0.2">
      <c r="A205" s="327" t="s">
        <v>609</v>
      </c>
      <c r="B205" s="396">
        <f>Adatbevitel!$C$104</f>
        <v>0</v>
      </c>
      <c r="C205" s="363" t="e">
        <f t="shared" si="11"/>
        <v>#DIV/0!</v>
      </c>
      <c r="D205" s="397">
        <f>Adatbevitel!$E$104</f>
        <v>0</v>
      </c>
      <c r="E205" s="363" t="e">
        <f t="shared" si="13"/>
        <v>#DIV/0!</v>
      </c>
      <c r="F205" s="340" t="str">
        <f t="shared" si="12"/>
        <v/>
      </c>
    </row>
    <row r="206" spans="1:6" ht="12.75" customHeight="1" x14ac:dyDescent="0.2">
      <c r="A206" s="327" t="s">
        <v>610</v>
      </c>
      <c r="B206" s="396">
        <f>Adatbevitel!$C$105</f>
        <v>0</v>
      </c>
      <c r="C206" s="363" t="e">
        <f t="shared" si="11"/>
        <v>#DIV/0!</v>
      </c>
      <c r="D206" s="397">
        <f>Adatbevitel!$E$105</f>
        <v>0</v>
      </c>
      <c r="E206" s="363" t="e">
        <f t="shared" si="13"/>
        <v>#DIV/0!</v>
      </c>
      <c r="F206" s="340" t="str">
        <f t="shared" si="12"/>
        <v/>
      </c>
    </row>
    <row r="207" spans="1:6" ht="12.75" customHeight="1" x14ac:dyDescent="0.2">
      <c r="A207" s="280" t="s">
        <v>611</v>
      </c>
      <c r="B207" s="396">
        <f>Adatbevitel!$C$106</f>
        <v>0</v>
      </c>
      <c r="C207" s="363" t="e">
        <f t="shared" si="11"/>
        <v>#DIV/0!</v>
      </c>
      <c r="D207" s="397">
        <f>Adatbevitel!$E$106</f>
        <v>0</v>
      </c>
      <c r="E207" s="363" t="e">
        <f t="shared" si="13"/>
        <v>#DIV/0!</v>
      </c>
      <c r="F207" s="340" t="str">
        <f t="shared" si="12"/>
        <v/>
      </c>
    </row>
    <row r="208" spans="1:6" ht="12.75" customHeight="1" x14ac:dyDescent="0.2">
      <c r="A208" s="401" t="s">
        <v>612</v>
      </c>
      <c r="B208" s="402">
        <f>Adatbevitel!$C$107</f>
        <v>0</v>
      </c>
      <c r="C208" s="363" t="e">
        <f t="shared" si="11"/>
        <v>#DIV/0!</v>
      </c>
      <c r="D208" s="397">
        <f>Adatbevitel!$E$107</f>
        <v>0</v>
      </c>
      <c r="E208" s="363" t="e">
        <f t="shared" si="13"/>
        <v>#DIV/0!</v>
      </c>
      <c r="F208" s="340" t="str">
        <f t="shared" si="12"/>
        <v/>
      </c>
    </row>
    <row r="209" spans="1:11" ht="12.75" customHeight="1" thickBot="1" x14ac:dyDescent="0.25">
      <c r="A209" s="382" t="s">
        <v>613</v>
      </c>
      <c r="B209" s="396">
        <f>Adatbevitel!$C$108</f>
        <v>0</v>
      </c>
      <c r="C209" s="363" t="e">
        <f t="shared" si="11"/>
        <v>#DIV/0!</v>
      </c>
      <c r="D209" s="397">
        <f>Adatbevitel!$E$108</f>
        <v>0</v>
      </c>
      <c r="E209" s="363" t="e">
        <f t="shared" si="13"/>
        <v>#DIV/0!</v>
      </c>
      <c r="F209" s="340" t="str">
        <f t="shared" si="12"/>
        <v/>
      </c>
    </row>
    <row r="210" spans="1:11" ht="12.75" customHeight="1" thickBot="1" x14ac:dyDescent="0.25">
      <c r="A210" s="403" t="s">
        <v>614</v>
      </c>
      <c r="B210" s="404">
        <f>Adatbevitel!$C$79</f>
        <v>0</v>
      </c>
      <c r="C210" s="373" t="e">
        <f t="shared" si="11"/>
        <v>#DIV/0!</v>
      </c>
      <c r="D210" s="405">
        <f>Adatbevitel!$E$79</f>
        <v>0</v>
      </c>
      <c r="E210" s="373" t="e">
        <f t="shared" si="13"/>
        <v>#DIV/0!</v>
      </c>
      <c r="F210" s="385" t="str">
        <f t="shared" si="12"/>
        <v/>
      </c>
    </row>
    <row r="211" spans="1:11" ht="12.75" customHeight="1" x14ac:dyDescent="0.2"/>
    <row r="212" spans="1:11" ht="12.75" customHeight="1" x14ac:dyDescent="0.2"/>
    <row r="213" spans="1:11" ht="12.75" customHeight="1" x14ac:dyDescent="0.2"/>
    <row r="214" spans="1:11" ht="12.75" customHeight="1" x14ac:dyDescent="0.2">
      <c r="A214" s="17" t="s">
        <v>199</v>
      </c>
      <c r="H214" s="81" t="s">
        <v>455</v>
      </c>
      <c r="I214" s="37"/>
      <c r="J214" s="37"/>
      <c r="K214" s="37"/>
    </row>
    <row r="215" spans="1:11" ht="12.75" customHeight="1" x14ac:dyDescent="0.2">
      <c r="A215" s="17"/>
    </row>
    <row r="216" spans="1:11" ht="12.75" customHeight="1" thickBot="1" x14ac:dyDescent="0.25">
      <c r="E216" s="893" t="s">
        <v>458</v>
      </c>
      <c r="F216" s="893"/>
    </row>
    <row r="217" spans="1:11" ht="12.75" customHeight="1" thickBot="1" x14ac:dyDescent="0.25">
      <c r="A217" s="962" t="s">
        <v>391</v>
      </c>
      <c r="B217" s="959" t="s">
        <v>38</v>
      </c>
      <c r="C217" s="959"/>
      <c r="D217" s="959" t="s">
        <v>39</v>
      </c>
      <c r="E217" s="959"/>
      <c r="F217" s="963" t="s">
        <v>508</v>
      </c>
    </row>
    <row r="218" spans="1:11" ht="12.75" customHeight="1" thickBot="1" x14ac:dyDescent="0.25">
      <c r="A218" s="962"/>
      <c r="B218" s="964" t="s">
        <v>509</v>
      </c>
      <c r="C218" s="964" t="s">
        <v>510</v>
      </c>
      <c r="D218" s="964" t="s">
        <v>511</v>
      </c>
      <c r="E218" s="964" t="s">
        <v>510</v>
      </c>
      <c r="F218" s="963"/>
    </row>
    <row r="219" spans="1:11" x14ac:dyDescent="0.2">
      <c r="A219" s="962"/>
      <c r="B219" s="964"/>
      <c r="C219" s="964"/>
      <c r="D219" s="964"/>
      <c r="E219" s="964"/>
      <c r="F219" s="963"/>
    </row>
    <row r="220" spans="1:11" ht="12.75" customHeight="1" x14ac:dyDescent="0.2">
      <c r="A220" s="379" t="s">
        <v>615</v>
      </c>
      <c r="B220" s="362">
        <f>Adatbevitel!$C$110</f>
        <v>0</v>
      </c>
      <c r="C220" s="390" t="str">
        <f>IF(B223=0,"",(B220/$B$223)*100)</f>
        <v/>
      </c>
      <c r="D220" s="362">
        <f>Adatbevitel!$E$110</f>
        <v>0</v>
      </c>
      <c r="E220" s="390" t="str">
        <f>IF(D223=0,"",(D220/$D$223)*100)</f>
        <v/>
      </c>
      <c r="F220" s="340" t="str">
        <f>IF(B220=0,"",(D220/B220)*100)</f>
        <v/>
      </c>
    </row>
    <row r="221" spans="1:11" ht="12.75" customHeight="1" x14ac:dyDescent="0.2">
      <c r="A221" s="280" t="s">
        <v>616</v>
      </c>
      <c r="B221" s="338">
        <f>Adatbevitel!$C$111</f>
        <v>0</v>
      </c>
      <c r="C221" s="406" t="str">
        <f>IF(B223=0,"",(B221/$B$223)*100)</f>
        <v/>
      </c>
      <c r="D221" s="338">
        <f>Adatbevitel!$E$111</f>
        <v>0</v>
      </c>
      <c r="E221" s="354" t="str">
        <f>IF(D223=0,"",(D221/$D$223)*100)</f>
        <v/>
      </c>
      <c r="F221" s="381" t="str">
        <f>IF(B221=0,"",(D221/B221)*100)</f>
        <v/>
      </c>
    </row>
    <row r="222" spans="1:11" ht="12.75" customHeight="1" x14ac:dyDescent="0.2">
      <c r="A222" s="382" t="s">
        <v>617</v>
      </c>
      <c r="B222" s="362">
        <f>Adatbevitel!$C$112</f>
        <v>0</v>
      </c>
      <c r="C222" s="383" t="str">
        <f>IF(B223=0,"",(B222/$B$223)*100)</f>
        <v/>
      </c>
      <c r="D222" s="362">
        <f>Adatbevitel!$E$112</f>
        <v>0</v>
      </c>
      <c r="E222" s="383" t="str">
        <f>IF(D223=0,"",(D222/$D$223)*100)</f>
        <v/>
      </c>
      <c r="F222" s="384" t="str">
        <f>IF(B222=0,"",(D222/B222)*100)</f>
        <v/>
      </c>
    </row>
    <row r="223" spans="1:11" ht="12.75" customHeight="1" x14ac:dyDescent="0.2">
      <c r="A223" s="371" t="s">
        <v>618</v>
      </c>
      <c r="B223" s="372">
        <f>Adatbevitel!$C$109</f>
        <v>0</v>
      </c>
      <c r="C223" s="373" t="str">
        <f>IF(B223=0,"",(B223/$B$223)*100)</f>
        <v/>
      </c>
      <c r="D223" s="372">
        <f>Adatbevitel!$E$109</f>
        <v>0</v>
      </c>
      <c r="E223" s="373" t="str">
        <f>IF(D223=0,"",(D223/$D$223)*100)</f>
        <v/>
      </c>
      <c r="F223" s="385" t="str">
        <f>IF(B223=0,"",(D223/B223)*100)</f>
        <v/>
      </c>
    </row>
  </sheetData>
  <sheetProtection selectLockedCells="1" selectUnlockedCells="1"/>
  <mergeCells count="81">
    <mergeCell ref="E216:F216"/>
    <mergeCell ref="A217:A219"/>
    <mergeCell ref="B217:C217"/>
    <mergeCell ref="D217:E217"/>
    <mergeCell ref="F217:F219"/>
    <mergeCell ref="B218:B219"/>
    <mergeCell ref="C218:C219"/>
    <mergeCell ref="D218:D219"/>
    <mergeCell ref="E218:E219"/>
    <mergeCell ref="E177:F177"/>
    <mergeCell ref="A178:A180"/>
    <mergeCell ref="B178:C178"/>
    <mergeCell ref="D178:E178"/>
    <mergeCell ref="F178:F180"/>
    <mergeCell ref="B179:B180"/>
    <mergeCell ref="C179:C180"/>
    <mergeCell ref="D179:D180"/>
    <mergeCell ref="E179:E180"/>
    <mergeCell ref="E161:F161"/>
    <mergeCell ref="A162:A164"/>
    <mergeCell ref="B162:C162"/>
    <mergeCell ref="D162:E162"/>
    <mergeCell ref="F162:F164"/>
    <mergeCell ref="B163:B164"/>
    <mergeCell ref="C163:C164"/>
    <mergeCell ref="D163:D164"/>
    <mergeCell ref="E163:E164"/>
    <mergeCell ref="E143:F143"/>
    <mergeCell ref="A144:A146"/>
    <mergeCell ref="B144:C144"/>
    <mergeCell ref="D144:E144"/>
    <mergeCell ref="F144:F146"/>
    <mergeCell ref="B145:B146"/>
    <mergeCell ref="C145:C146"/>
    <mergeCell ref="D145:D146"/>
    <mergeCell ref="E145:E146"/>
    <mergeCell ref="E130:F130"/>
    <mergeCell ref="A131:A133"/>
    <mergeCell ref="B131:C131"/>
    <mergeCell ref="D131:E131"/>
    <mergeCell ref="F131:F133"/>
    <mergeCell ref="B132:B133"/>
    <mergeCell ref="C132:C133"/>
    <mergeCell ref="D132:D133"/>
    <mergeCell ref="E132:E133"/>
    <mergeCell ref="E94:F94"/>
    <mergeCell ref="A95:A97"/>
    <mergeCell ref="B95:C95"/>
    <mergeCell ref="D95:E95"/>
    <mergeCell ref="F95:F97"/>
    <mergeCell ref="B96:B97"/>
    <mergeCell ref="C96:C97"/>
    <mergeCell ref="D96:D97"/>
    <mergeCell ref="E96:E97"/>
    <mergeCell ref="E53:F53"/>
    <mergeCell ref="A54:A56"/>
    <mergeCell ref="B54:C54"/>
    <mergeCell ref="D54:E54"/>
    <mergeCell ref="F54:F56"/>
    <mergeCell ref="B55:B56"/>
    <mergeCell ref="C55:C56"/>
    <mergeCell ref="D55:D56"/>
    <mergeCell ref="E55:E56"/>
    <mergeCell ref="E26:F26"/>
    <mergeCell ref="A27:A29"/>
    <mergeCell ref="B27:C27"/>
    <mergeCell ref="D27:E27"/>
    <mergeCell ref="F27:F29"/>
    <mergeCell ref="B28:B29"/>
    <mergeCell ref="C28:C29"/>
    <mergeCell ref="D28:D29"/>
    <mergeCell ref="E28:E29"/>
    <mergeCell ref="E6:F6"/>
    <mergeCell ref="A7:A9"/>
    <mergeCell ref="B7:C7"/>
    <mergeCell ref="D7:E7"/>
    <mergeCell ref="F7:F9"/>
    <mergeCell ref="B8:B9"/>
    <mergeCell ref="C8:C9"/>
    <mergeCell ref="D8:D9"/>
    <mergeCell ref="E8:E9"/>
  </mergeCells>
  <hyperlinks>
    <hyperlink ref="H2" location="'Kieg. mell., elemzések'!A32" display="Vissza a kieg. mell.,elemzésekhez" xr:uid="{00000000-0004-0000-1200-000000000000}"/>
    <hyperlink ref="H24" location="'Kieg. mell., elemzések'!A45" display="Vissza a kieg. mell.,elemzésekhez" xr:uid="{00000000-0004-0000-1200-000001000000}"/>
    <hyperlink ref="H51" location="'Kieg. mell., elemzések'!A33" display="Vissza a kieg. mell.,elemzésekhez" xr:uid="{00000000-0004-0000-1200-000002000000}"/>
    <hyperlink ref="H92" location="'Kieg. mell., elemzések'!A39" display="Vissza a kieg. mell.,elemzésekhez" xr:uid="{00000000-0004-0000-1200-000003000000}"/>
    <hyperlink ref="H128" location="'Kieg. mell., elemzések'!A42" display="Vissza a kieg. mell.,elemzésekhez" xr:uid="{00000000-0004-0000-1200-000004000000}"/>
    <hyperlink ref="H139" location="'Kieg. mell., elemzések'!A46" display="Vissza a kieg. mell.,elemzésekhez" xr:uid="{00000000-0004-0000-1200-000005000000}"/>
    <hyperlink ref="H159" location="'Kieg. mell., elemzések'!A47" display="Vissza a kieg. mell.,elemzésekhez" xr:uid="{00000000-0004-0000-1200-000006000000}"/>
    <hyperlink ref="H173" location="'Kieg. mell., elemzések'!A49" display="Vissza a kieg. mell.,elemzésekhez" xr:uid="{00000000-0004-0000-1200-000007000000}"/>
    <hyperlink ref="H214" location="'Kieg. mell., elemzések'!A51" display="Vissza a kieg. mell.,elemzésekhez" xr:uid="{00000000-0004-0000-1200-000008000000}"/>
  </hyperlinks>
  <pageMargins left="0.59027777777777779" right="0.59027777777777779" top="0.98402777777777772" bottom="1.8506944444444444" header="0.51180555555555551" footer="0.51180555555555551"/>
  <pageSetup paperSize="9" scale="98" firstPageNumber="0" orientation="portrait" horizontalDpi="300" verticalDpi="300" r:id="rId1"/>
  <headerFooter alignWithMargins="0"/>
  <rowBreaks count="4" manualBreakCount="4">
    <brk id="47" max="16383" man="1"/>
    <brk id="88" max="16383" man="1"/>
    <brk id="137" max="16383" man="1"/>
    <brk id="1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L210"/>
  <sheetViews>
    <sheetView topLeftCell="A136" zoomScaleNormal="100" workbookViewId="0">
      <selection activeCell="B216" sqref="B216"/>
    </sheetView>
  </sheetViews>
  <sheetFormatPr defaultColWidth="8.88671875" defaultRowHeight="13.5" customHeight="1" x14ac:dyDescent="0.2"/>
  <cols>
    <col min="1" max="1" width="4.6640625" customWidth="1"/>
    <col min="2" max="2" width="75.109375" bestFit="1" customWidth="1"/>
    <col min="3" max="5" width="8.88671875" style="20" customWidth="1"/>
    <col min="6" max="6" width="6.33203125" style="20" customWidth="1"/>
    <col min="7" max="7" width="8.88671875" style="20" customWidth="1"/>
    <col min="8" max="8" width="10.44140625" style="20" customWidth="1"/>
    <col min="9" max="16384" width="8.88671875" style="20"/>
  </cols>
  <sheetData>
    <row r="1" spans="1:12" ht="13.5" customHeight="1" x14ac:dyDescent="0.25">
      <c r="A1" s="21" t="s">
        <v>36</v>
      </c>
      <c r="I1" s="22" t="s">
        <v>37</v>
      </c>
    </row>
    <row r="2" spans="1:12" ht="13.5" customHeight="1" x14ac:dyDescent="0.2">
      <c r="C2" s="23" t="s">
        <v>38</v>
      </c>
      <c r="D2" s="23"/>
      <c r="E2" s="23" t="s">
        <v>39</v>
      </c>
    </row>
    <row r="3" spans="1:12" ht="13.5" customHeight="1" x14ac:dyDescent="0.25">
      <c r="A3" s="24">
        <v>1</v>
      </c>
      <c r="B3" s="18" t="str">
        <f>Nyelv!B2</f>
        <v>A. Befektetett eszközök (2.+10.+18+29 sor)</v>
      </c>
      <c r="C3" s="25">
        <f>C4+C12+C20+C31</f>
        <v>0</v>
      </c>
      <c r="D3" s="25">
        <f t="shared" ref="D3:E3" si="0">D4+D12+D20+D31</f>
        <v>0</v>
      </c>
      <c r="E3" s="25">
        <f t="shared" si="0"/>
        <v>0</v>
      </c>
      <c r="F3" s="20">
        <v>3</v>
      </c>
      <c r="I3" s="26"/>
      <c r="J3" s="22" t="s">
        <v>41</v>
      </c>
      <c r="K3" s="22"/>
      <c r="L3" s="27"/>
    </row>
    <row r="4" spans="1:12" ht="13.5" customHeight="1" x14ac:dyDescent="0.25">
      <c r="A4" s="24">
        <v>2</v>
      </c>
      <c r="B4" s="18" t="str">
        <f>Nyelv!B3</f>
        <v>I. IMMATERIÁLIS JAVAK (3.-9. sorok)</v>
      </c>
      <c r="C4" s="25">
        <f>SUM(C5:C11)</f>
        <v>0</v>
      </c>
      <c r="D4" s="25">
        <f>SUM(D5:D11)</f>
        <v>0</v>
      </c>
      <c r="E4" s="25">
        <f>SUM(E5:E11)</f>
        <v>0</v>
      </c>
      <c r="F4" s="20">
        <v>4</v>
      </c>
      <c r="I4" s="28"/>
      <c r="J4" s="22"/>
      <c r="K4" s="22"/>
      <c r="L4" s="27"/>
    </row>
    <row r="5" spans="1:12" ht="13.5" customHeight="1" x14ac:dyDescent="0.25">
      <c r="A5" s="24">
        <v>3</v>
      </c>
      <c r="B5" s="18" t="str">
        <f>Nyelv!B4</f>
        <v>1. Alapítás-átszervezés aktívált értéke</v>
      </c>
      <c r="C5" s="29"/>
      <c r="D5" s="29"/>
      <c r="E5" s="29"/>
      <c r="F5" s="20">
        <v>5</v>
      </c>
      <c r="I5" s="30"/>
      <c r="J5" s="22" t="s">
        <v>44</v>
      </c>
      <c r="K5" s="22"/>
      <c r="L5" s="27"/>
    </row>
    <row r="6" spans="1:12" ht="13.5" customHeight="1" x14ac:dyDescent="0.25">
      <c r="A6" s="24">
        <v>4</v>
      </c>
      <c r="B6" s="18" t="str">
        <f>Nyelv!B5</f>
        <v>2. Kísérleti fejlesztés aktivált értéke</v>
      </c>
      <c r="C6" s="29"/>
      <c r="D6" s="29"/>
      <c r="E6" s="29"/>
      <c r="F6" s="20">
        <v>6</v>
      </c>
      <c r="I6" s="28"/>
      <c r="J6" s="27"/>
      <c r="K6" s="27"/>
      <c r="L6" s="27"/>
    </row>
    <row r="7" spans="1:12" ht="13.5" customHeight="1" x14ac:dyDescent="0.25">
      <c r="A7" s="24">
        <v>5</v>
      </c>
      <c r="B7" s="18" t="str">
        <f>Nyelv!B6</f>
        <v>3. Vagyoni értékű jogok</v>
      </c>
      <c r="C7" s="29"/>
      <c r="D7" s="29"/>
      <c r="E7" s="29"/>
      <c r="F7" s="20">
        <v>7</v>
      </c>
      <c r="I7" s="30"/>
      <c r="J7" s="22" t="s">
        <v>46</v>
      </c>
      <c r="K7" s="27"/>
      <c r="L7" s="27"/>
    </row>
    <row r="8" spans="1:12" ht="13.5" customHeight="1" x14ac:dyDescent="0.2">
      <c r="A8" s="24">
        <v>6</v>
      </c>
      <c r="B8" s="18" t="str">
        <f>Nyelv!B7</f>
        <v>4. Szellemi termékek</v>
      </c>
      <c r="C8" s="29"/>
      <c r="D8" s="29"/>
      <c r="E8" s="29"/>
      <c r="F8" s="20">
        <v>8</v>
      </c>
      <c r="H8" s="28"/>
    </row>
    <row r="9" spans="1:12" ht="13.5" customHeight="1" x14ac:dyDescent="0.2">
      <c r="A9" s="24">
        <v>7</v>
      </c>
      <c r="B9" s="18" t="str">
        <f>Nyelv!B8</f>
        <v>5. Üzleti vagy cégérték</v>
      </c>
      <c r="C9" s="29"/>
      <c r="D9" s="29"/>
      <c r="E9" s="29"/>
      <c r="F9" s="20">
        <v>9</v>
      </c>
      <c r="H9" s="28"/>
    </row>
    <row r="10" spans="1:12" ht="13.5" customHeight="1" x14ac:dyDescent="0.2">
      <c r="A10" s="24">
        <v>8</v>
      </c>
      <c r="B10" s="18" t="str">
        <f>Nyelv!B9</f>
        <v>6. Immateriális javakra adott előlegek</v>
      </c>
      <c r="C10" s="29"/>
      <c r="D10" s="29"/>
      <c r="E10" s="29"/>
      <c r="F10" s="20">
        <v>10</v>
      </c>
      <c r="H10" s="28"/>
    </row>
    <row r="11" spans="1:12" ht="13.5" customHeight="1" x14ac:dyDescent="0.2">
      <c r="A11" s="24">
        <v>9</v>
      </c>
      <c r="B11" s="18" t="str">
        <f>Nyelv!B10</f>
        <v>7. Immateriális javak értékhelyesbítése</v>
      </c>
      <c r="C11" s="29"/>
      <c r="D11" s="29"/>
      <c r="E11" s="29"/>
      <c r="F11" s="20">
        <v>11</v>
      </c>
      <c r="H11" s="28"/>
    </row>
    <row r="12" spans="1:12" ht="13.5" customHeight="1" x14ac:dyDescent="0.2">
      <c r="A12" s="24">
        <v>10</v>
      </c>
      <c r="B12" s="18" t="str">
        <f>Nyelv!B11</f>
        <v>II. TÁRGYI ESZKÖZÖK (11.-17. sorok)</v>
      </c>
      <c r="C12" s="25">
        <f>SUM(C13:C19)</f>
        <v>0</v>
      </c>
      <c r="D12" s="25">
        <f>SUM(D13:D19)</f>
        <v>0</v>
      </c>
      <c r="E12" s="25">
        <f>SUM(E13:E19)</f>
        <v>0</v>
      </c>
      <c r="F12" s="20">
        <v>12</v>
      </c>
      <c r="H12" s="28"/>
    </row>
    <row r="13" spans="1:12" ht="13.5" customHeight="1" x14ac:dyDescent="0.2">
      <c r="A13" s="24">
        <v>11</v>
      </c>
      <c r="B13" s="18" t="str">
        <f>Nyelv!B12</f>
        <v>1. Ingatlanok és a kapcsolódó vagyoni értékű jogok</v>
      </c>
      <c r="C13" s="29"/>
      <c r="D13" s="29"/>
      <c r="E13" s="29"/>
      <c r="F13" s="20">
        <v>13</v>
      </c>
      <c r="H13" s="28"/>
    </row>
    <row r="14" spans="1:12" ht="13.5" customHeight="1" x14ac:dyDescent="0.2">
      <c r="A14" s="24">
        <v>12</v>
      </c>
      <c r="B14" s="18" t="str">
        <f>Nyelv!B13</f>
        <v>2. Műszaki berendezések, gépek, járművek</v>
      </c>
      <c r="C14" s="29"/>
      <c r="D14" s="29"/>
      <c r="E14" s="29"/>
      <c r="F14" s="20">
        <v>14</v>
      </c>
      <c r="H14" s="28"/>
    </row>
    <row r="15" spans="1:12" ht="13.5" customHeight="1" x14ac:dyDescent="0.2">
      <c r="A15" s="24">
        <v>13</v>
      </c>
      <c r="B15" s="18" t="str">
        <f>Nyelv!B14</f>
        <v>3. Egyéb berendezések, felszerelések, járművek</v>
      </c>
      <c r="C15" s="29"/>
      <c r="D15" s="29"/>
      <c r="E15" s="29"/>
      <c r="F15" s="20">
        <v>15</v>
      </c>
      <c r="H15" s="28"/>
    </row>
    <row r="16" spans="1:12" ht="13.5" customHeight="1" x14ac:dyDescent="0.2">
      <c r="A16" s="24">
        <v>14</v>
      </c>
      <c r="B16" s="18" t="str">
        <f>Nyelv!B15</f>
        <v>4. Tenyészállatok</v>
      </c>
      <c r="C16" s="29"/>
      <c r="D16" s="29"/>
      <c r="E16" s="29"/>
      <c r="F16" s="20">
        <v>16</v>
      </c>
      <c r="H16" s="28"/>
    </row>
    <row r="17" spans="1:8" ht="13.5" customHeight="1" x14ac:dyDescent="0.2">
      <c r="A17" s="24">
        <v>15</v>
      </c>
      <c r="B17" s="18" t="str">
        <f>Nyelv!B16</f>
        <v>5. Beruházások, felújítások</v>
      </c>
      <c r="C17" s="29"/>
      <c r="D17" s="29"/>
      <c r="E17" s="29"/>
      <c r="F17" s="20">
        <v>17</v>
      </c>
      <c r="H17" s="28"/>
    </row>
    <row r="18" spans="1:8" ht="13.5" customHeight="1" x14ac:dyDescent="0.2">
      <c r="A18" s="24">
        <v>16</v>
      </c>
      <c r="B18" s="18" t="str">
        <f>Nyelv!B17</f>
        <v>6. Beruházásokra adott előlegek</v>
      </c>
      <c r="C18" s="29"/>
      <c r="D18" s="29"/>
      <c r="E18" s="29"/>
      <c r="F18" s="20">
        <v>18</v>
      </c>
      <c r="H18" s="28"/>
    </row>
    <row r="19" spans="1:8" ht="13.5" customHeight="1" x14ac:dyDescent="0.2">
      <c r="A19" s="24">
        <v>17</v>
      </c>
      <c r="B19" s="18" t="str">
        <f>Nyelv!B18</f>
        <v>7. Tárgyi eszközök értékhelyesbítése</v>
      </c>
      <c r="C19" s="29"/>
      <c r="D19" s="29"/>
      <c r="E19" s="29"/>
      <c r="F19" s="20">
        <v>19</v>
      </c>
      <c r="H19" s="28"/>
    </row>
    <row r="20" spans="1:8" ht="13.5" customHeight="1" x14ac:dyDescent="0.2">
      <c r="A20" s="24">
        <v>18</v>
      </c>
      <c r="B20" s="18" t="str">
        <f>Nyelv!B19</f>
        <v>III. BEFEKTETETT PÉNZÜGYI ESZKÖZÖK (19.-28. sorok)</v>
      </c>
      <c r="C20" s="25">
        <f>SUM(C21:C30)</f>
        <v>0</v>
      </c>
      <c r="D20" s="25">
        <f t="shared" ref="D20:E20" si="1">SUM(D21:D30)</f>
        <v>0</v>
      </c>
      <c r="E20" s="25">
        <f t="shared" si="1"/>
        <v>0</v>
      </c>
      <c r="F20" s="20">
        <v>20</v>
      </c>
      <c r="H20" s="28"/>
    </row>
    <row r="21" spans="1:8" ht="13.5" customHeight="1" x14ac:dyDescent="0.2">
      <c r="A21" s="24">
        <v>19</v>
      </c>
      <c r="B21" s="18" t="str">
        <f>Nyelv!B20</f>
        <v>1. Tartós részesedés kapcsolt vállalkozásban</v>
      </c>
      <c r="C21" s="29"/>
      <c r="D21" s="29"/>
      <c r="E21" s="29"/>
      <c r="F21" s="20">
        <v>21</v>
      </c>
      <c r="H21" s="28"/>
    </row>
    <row r="22" spans="1:8" ht="13.5" customHeight="1" x14ac:dyDescent="0.2">
      <c r="A22" s="24">
        <v>20</v>
      </c>
      <c r="B22" s="18" t="str">
        <f>Nyelv!B21</f>
        <v>2. Tartósan adott kölcsön kapcsolt vállalkozásban</v>
      </c>
      <c r="C22" s="29"/>
      <c r="D22" s="29"/>
      <c r="E22" s="29"/>
      <c r="F22" s="20">
        <v>22</v>
      </c>
      <c r="H22" s="28"/>
    </row>
    <row r="23" spans="1:8" ht="13.5" customHeight="1" x14ac:dyDescent="0.2">
      <c r="A23" s="24">
        <v>21</v>
      </c>
      <c r="B23" s="18" t="str">
        <f>Nyelv!B22</f>
        <v>3. Tartós jelentős tulajdoni részesedés</v>
      </c>
      <c r="C23" s="29"/>
      <c r="D23" s="29"/>
      <c r="E23" s="29"/>
      <c r="F23" s="20">
        <v>23</v>
      </c>
      <c r="H23" s="28"/>
    </row>
    <row r="24" spans="1:8" ht="13.5" customHeight="1" x14ac:dyDescent="0.2">
      <c r="A24" s="24">
        <v>22</v>
      </c>
      <c r="B24" s="18" t="str">
        <f>Nyelv!B23</f>
        <v>4. Tartósan adott kölcsön jelentős tulajdoni részesedési viszonyban álló vállalkozásban</v>
      </c>
      <c r="C24" s="29"/>
      <c r="D24" s="29"/>
      <c r="E24" s="29"/>
      <c r="F24" s="20">
        <v>24</v>
      </c>
      <c r="H24" s="28"/>
    </row>
    <row r="25" spans="1:8" ht="13.5" customHeight="1" x14ac:dyDescent="0.2">
      <c r="A25" s="24">
        <v>23</v>
      </c>
      <c r="B25" s="18" t="str">
        <f>Nyelv!B24</f>
        <v>5. Egyéb tartós részesedés</v>
      </c>
      <c r="C25" s="29"/>
      <c r="D25" s="29"/>
      <c r="E25" s="29"/>
      <c r="F25" s="20">
        <v>25</v>
      </c>
      <c r="H25" s="28"/>
    </row>
    <row r="26" spans="1:8" ht="13.5" customHeight="1" x14ac:dyDescent="0.2">
      <c r="A26" s="24">
        <v>24</v>
      </c>
      <c r="B26" s="18" t="str">
        <f>Nyelv!B25</f>
        <v>6. Tartósan adott kölcsön egyéb részesedési viszonyban álló vállalkozásban</v>
      </c>
      <c r="C26" s="29"/>
      <c r="D26" s="29"/>
      <c r="E26" s="29"/>
      <c r="F26" s="20">
        <v>26</v>
      </c>
      <c r="H26" s="28"/>
    </row>
    <row r="27" spans="1:8" ht="13.5" customHeight="1" x14ac:dyDescent="0.2">
      <c r="A27" s="24">
        <v>25</v>
      </c>
      <c r="B27" s="18" t="str">
        <f>Nyelv!B26</f>
        <v>7. Egyéb tartósan adott kölcsön</v>
      </c>
      <c r="C27" s="29"/>
      <c r="D27" s="29"/>
      <c r="E27" s="29"/>
      <c r="F27" s="20">
        <v>27</v>
      </c>
      <c r="H27" s="28"/>
    </row>
    <row r="28" spans="1:8" ht="13.5" customHeight="1" x14ac:dyDescent="0.2">
      <c r="A28" s="24">
        <v>26</v>
      </c>
      <c r="B28" s="18" t="str">
        <f>Nyelv!B27</f>
        <v>8. Tartós hitelviszonyt megtestesítő értékpapír</v>
      </c>
      <c r="C28" s="29"/>
      <c r="D28" s="29"/>
      <c r="E28" s="29"/>
      <c r="F28" s="20">
        <v>28</v>
      </c>
      <c r="H28" s="28"/>
    </row>
    <row r="29" spans="1:8" ht="13.5" customHeight="1" x14ac:dyDescent="0.2">
      <c r="A29" s="24">
        <v>27</v>
      </c>
      <c r="B29" s="18" t="str">
        <f>Nyelv!B28</f>
        <v>9. Befektetett pénzügyi eszközök értékhelyesbítése</v>
      </c>
      <c r="C29" s="29"/>
      <c r="D29" s="29"/>
      <c r="E29" s="29"/>
      <c r="F29" s="20">
        <v>29</v>
      </c>
      <c r="H29" s="28"/>
    </row>
    <row r="30" spans="1:8" ht="13.5" customHeight="1" x14ac:dyDescent="0.2">
      <c r="A30" s="24">
        <v>28</v>
      </c>
      <c r="B30" s="18" t="str">
        <f>Nyelv!B29</f>
        <v>10. Befektetett pénzügyi eszközök értékelési különbözete</v>
      </c>
      <c r="C30" s="29"/>
      <c r="D30" s="29"/>
      <c r="E30" s="29"/>
      <c r="F30" s="20">
        <v>30</v>
      </c>
      <c r="H30" s="28"/>
    </row>
    <row r="31" spans="1:8" ht="13.5" customHeight="1" x14ac:dyDescent="0.2">
      <c r="A31" s="24">
        <v>29</v>
      </c>
      <c r="B31" s="18" t="str">
        <f>Nyelv!B30</f>
        <v>IV. Halasztott adókövetelés</v>
      </c>
      <c r="C31" s="29"/>
      <c r="D31" s="29"/>
      <c r="E31" s="29"/>
      <c r="F31" s="20">
        <v>31</v>
      </c>
      <c r="H31" s="28"/>
    </row>
    <row r="32" spans="1:8" ht="13.5" customHeight="1" x14ac:dyDescent="0.2">
      <c r="A32" s="24">
        <v>30</v>
      </c>
      <c r="B32" s="18" t="str">
        <f>Nyelv!B31</f>
        <v>B. Forgóeszközök (31.+38.+47.+54)</v>
      </c>
      <c r="C32" s="25">
        <f>C33+C40+C49+C56</f>
        <v>0</v>
      </c>
      <c r="D32" s="25">
        <f>D33+D40+D49+D56</f>
        <v>0</v>
      </c>
      <c r="E32" s="25">
        <f>E33+E40+E49+E56</f>
        <v>0</v>
      </c>
      <c r="F32" s="20">
        <v>32</v>
      </c>
      <c r="H32" s="28"/>
    </row>
    <row r="33" spans="1:8" ht="13.5" customHeight="1" x14ac:dyDescent="0.2">
      <c r="A33" s="24">
        <v>31</v>
      </c>
      <c r="B33" s="18" t="str">
        <f>Nyelv!B32</f>
        <v>I. KÉSZLETEK (32-37. sorok)</v>
      </c>
      <c r="C33" s="25">
        <f>SUM(C34:C39)</f>
        <v>0</v>
      </c>
      <c r="D33" s="25">
        <f>SUM(D34:D39)</f>
        <v>0</v>
      </c>
      <c r="E33" s="25">
        <f>SUM(E34:E39)</f>
        <v>0</v>
      </c>
      <c r="F33" s="20">
        <v>33</v>
      </c>
      <c r="H33" s="28"/>
    </row>
    <row r="34" spans="1:8" ht="13.5" customHeight="1" x14ac:dyDescent="0.2">
      <c r="A34" s="24">
        <v>32</v>
      </c>
      <c r="B34" s="18" t="str">
        <f>Nyelv!B33</f>
        <v>1. Anyagok</v>
      </c>
      <c r="C34" s="29"/>
      <c r="D34" s="29"/>
      <c r="E34" s="29"/>
      <c r="F34" s="20">
        <v>34</v>
      </c>
      <c r="H34" s="28"/>
    </row>
    <row r="35" spans="1:8" ht="13.5" customHeight="1" x14ac:dyDescent="0.2">
      <c r="A35" s="24">
        <v>33</v>
      </c>
      <c r="B35" s="18" t="str">
        <f>Nyelv!B34</f>
        <v>2. Befejezetlen termelés és félkész termékek</v>
      </c>
      <c r="C35" s="29"/>
      <c r="D35" s="29"/>
      <c r="E35" s="29"/>
      <c r="F35" s="20">
        <v>35</v>
      </c>
      <c r="H35" s="28"/>
    </row>
    <row r="36" spans="1:8" ht="13.5" customHeight="1" x14ac:dyDescent="0.2">
      <c r="A36" s="24">
        <v>34</v>
      </c>
      <c r="B36" s="18" t="str">
        <f>Nyelv!B35</f>
        <v>3. Növendék-, hízó- és egyéb állatok</v>
      </c>
      <c r="C36" s="29"/>
      <c r="D36" s="29"/>
      <c r="E36" s="29"/>
      <c r="F36" s="20">
        <v>36</v>
      </c>
      <c r="H36" s="28"/>
    </row>
    <row r="37" spans="1:8" ht="13.5" customHeight="1" x14ac:dyDescent="0.2">
      <c r="A37" s="24">
        <v>35</v>
      </c>
      <c r="B37" s="18" t="str">
        <f>Nyelv!B36</f>
        <v>4. Késztermékek</v>
      </c>
      <c r="C37" s="29"/>
      <c r="D37" s="29"/>
      <c r="E37" s="29"/>
      <c r="F37" s="20">
        <v>37</v>
      </c>
      <c r="H37" s="28"/>
    </row>
    <row r="38" spans="1:8" ht="13.5" customHeight="1" x14ac:dyDescent="0.2">
      <c r="A38" s="24">
        <v>36</v>
      </c>
      <c r="B38" s="18" t="str">
        <f>Nyelv!B37</f>
        <v>5. Áruk</v>
      </c>
      <c r="C38" s="29"/>
      <c r="D38" s="29"/>
      <c r="E38" s="29"/>
      <c r="F38" s="20">
        <v>38</v>
      </c>
      <c r="H38" s="28"/>
    </row>
    <row r="39" spans="1:8" ht="13.5" customHeight="1" x14ac:dyDescent="0.2">
      <c r="A39" s="24">
        <v>37</v>
      </c>
      <c r="B39" s="18" t="str">
        <f>Nyelv!B38</f>
        <v>6. Készletekre adott előlegek</v>
      </c>
      <c r="C39" s="29"/>
      <c r="D39" s="29"/>
      <c r="E39" s="29"/>
      <c r="F39" s="20">
        <v>39</v>
      </c>
      <c r="H39" s="28"/>
    </row>
    <row r="40" spans="1:8" ht="13.5" customHeight="1" x14ac:dyDescent="0.2">
      <c r="A40" s="24">
        <v>38</v>
      </c>
      <c r="B40" s="18" t="str">
        <f>Nyelv!B39</f>
        <v>II. KÖVETELÉSEK (39.-46.sorok)</v>
      </c>
      <c r="C40" s="25">
        <f>SUM(C41:C48)</f>
        <v>0</v>
      </c>
      <c r="D40" s="25">
        <f>SUM(D41:D48)</f>
        <v>0</v>
      </c>
      <c r="E40" s="25">
        <f>SUM(E41:E48)</f>
        <v>0</v>
      </c>
      <c r="F40" s="20">
        <v>40</v>
      </c>
      <c r="H40" s="28"/>
    </row>
    <row r="41" spans="1:8" ht="13.5" customHeight="1" x14ac:dyDescent="0.2">
      <c r="A41" s="24">
        <v>39</v>
      </c>
      <c r="B41" s="18" t="str">
        <f>Nyelv!B40</f>
        <v>1. Követelések áruszállításból és szolgáltatásból (vevők)</v>
      </c>
      <c r="C41" s="29"/>
      <c r="D41" s="29"/>
      <c r="E41" s="29"/>
      <c r="F41" s="20">
        <v>41</v>
      </c>
      <c r="H41" s="28"/>
    </row>
    <row r="42" spans="1:8" ht="13.5" customHeight="1" x14ac:dyDescent="0.2">
      <c r="A42" s="24">
        <v>40</v>
      </c>
      <c r="B42" s="18" t="str">
        <f>Nyelv!B41</f>
        <v>2. Követelések kapcsolt vállalkozással szemben</v>
      </c>
      <c r="C42" s="29"/>
      <c r="D42" s="29"/>
      <c r="E42" s="29"/>
      <c r="F42" s="20">
        <v>42</v>
      </c>
      <c r="H42" s="28"/>
    </row>
    <row r="43" spans="1:8" ht="13.5" customHeight="1" x14ac:dyDescent="0.2">
      <c r="A43" s="24">
        <v>41</v>
      </c>
      <c r="B43" s="18" t="str">
        <f>Nyelv!B42</f>
        <v>3. Követelések jelentős tulajdoni részesedési viszonyban lévő vállalkozással szemben</v>
      </c>
      <c r="C43" s="29"/>
      <c r="D43" s="29"/>
      <c r="E43" s="29"/>
      <c r="F43" s="20">
        <v>43</v>
      </c>
      <c r="H43" s="28"/>
    </row>
    <row r="44" spans="1:8" ht="13.5" customHeight="1" x14ac:dyDescent="0.2">
      <c r="A44" s="24">
        <v>42</v>
      </c>
      <c r="B44" s="18" t="str">
        <f>Nyelv!B43</f>
        <v>4. Követelések egyéb részesedési viszonyban lévő vállalkozással szemben</v>
      </c>
      <c r="C44" s="29"/>
      <c r="D44" s="29"/>
      <c r="E44" s="29"/>
      <c r="F44" s="20">
        <v>44</v>
      </c>
      <c r="H44" s="28"/>
    </row>
    <row r="45" spans="1:8" ht="13.5" customHeight="1" x14ac:dyDescent="0.2">
      <c r="A45" s="24">
        <v>43</v>
      </c>
      <c r="B45" s="18" t="str">
        <f>Nyelv!B44</f>
        <v>5. Váltókövetelések</v>
      </c>
      <c r="C45" s="29"/>
      <c r="D45" s="29"/>
      <c r="E45" s="29"/>
      <c r="F45" s="20">
        <v>45</v>
      </c>
      <c r="H45" s="28"/>
    </row>
    <row r="46" spans="1:8" ht="13.5" customHeight="1" x14ac:dyDescent="0.2">
      <c r="A46" s="24">
        <v>44</v>
      </c>
      <c r="B46" s="18" t="str">
        <f>Nyelv!B45</f>
        <v>6. Egyéb követelések</v>
      </c>
      <c r="C46" s="29"/>
      <c r="D46" s="29"/>
      <c r="E46" s="29"/>
      <c r="F46" s="20">
        <v>46</v>
      </c>
      <c r="H46" s="28"/>
    </row>
    <row r="47" spans="1:8" ht="13.5" customHeight="1" x14ac:dyDescent="0.2">
      <c r="A47" s="24">
        <v>45</v>
      </c>
      <c r="B47" s="18" t="str">
        <f>Nyelv!B46</f>
        <v>7. Követelések értékelési különbözete</v>
      </c>
      <c r="C47" s="29"/>
      <c r="D47" s="29"/>
      <c r="E47" s="29"/>
      <c r="F47" s="20">
        <v>47</v>
      </c>
      <c r="H47" s="28"/>
    </row>
    <row r="48" spans="1:8" ht="13.5" customHeight="1" x14ac:dyDescent="0.2">
      <c r="A48" s="24">
        <v>46</v>
      </c>
      <c r="B48" s="18" t="str">
        <f>Nyelv!B47</f>
        <v>8. Származékos ügyletek pozitív értékelési különbözete</v>
      </c>
      <c r="C48" s="29"/>
      <c r="D48" s="29"/>
      <c r="E48" s="29"/>
      <c r="F48" s="20">
        <v>48</v>
      </c>
      <c r="H48" s="28"/>
    </row>
    <row r="49" spans="1:8" ht="13.5" customHeight="1" x14ac:dyDescent="0.2">
      <c r="A49" s="24">
        <v>47</v>
      </c>
      <c r="B49" s="18" t="str">
        <f>Nyelv!B48</f>
        <v>III. ÉRTÉKPAPÍROK (48.-53. sorok)</v>
      </c>
      <c r="C49" s="25">
        <f>SUM(C50:C55)</f>
        <v>0</v>
      </c>
      <c r="D49" s="25">
        <f>SUM(D50:D55)</f>
        <v>0</v>
      </c>
      <c r="E49" s="25">
        <f>SUM(E50:E55)</f>
        <v>0</v>
      </c>
      <c r="F49" s="20">
        <v>49</v>
      </c>
      <c r="H49" s="28"/>
    </row>
    <row r="50" spans="1:8" ht="13.5" customHeight="1" x14ac:dyDescent="0.2">
      <c r="A50" s="24">
        <v>48</v>
      </c>
      <c r="B50" s="18" t="str">
        <f>Nyelv!B49</f>
        <v>1. Részesedés kapcsolt vállalkozásban</v>
      </c>
      <c r="C50" s="29"/>
      <c r="D50" s="29"/>
      <c r="E50" s="29"/>
      <c r="F50" s="20">
        <v>50</v>
      </c>
      <c r="H50" s="28"/>
    </row>
    <row r="51" spans="1:8" ht="13.5" customHeight="1" x14ac:dyDescent="0.2">
      <c r="A51" s="24">
        <v>49</v>
      </c>
      <c r="B51" s="18" t="str">
        <f>Nyelv!B50</f>
        <v>2. Jelentős tulajdoni részesedés</v>
      </c>
      <c r="C51" s="29"/>
      <c r="D51" s="29"/>
      <c r="E51" s="29"/>
      <c r="F51" s="20">
        <v>51</v>
      </c>
      <c r="H51" s="28"/>
    </row>
    <row r="52" spans="1:8" ht="13.5" customHeight="1" x14ac:dyDescent="0.2">
      <c r="A52" s="24">
        <v>50</v>
      </c>
      <c r="B52" s="18" t="str">
        <f>Nyelv!B51</f>
        <v>3. Egyéb részesedés</v>
      </c>
      <c r="C52" s="29"/>
      <c r="D52" s="29"/>
      <c r="E52" s="29"/>
      <c r="F52" s="20">
        <v>52</v>
      </c>
      <c r="H52" s="28"/>
    </row>
    <row r="53" spans="1:8" ht="13.5" customHeight="1" x14ac:dyDescent="0.2">
      <c r="A53" s="24">
        <v>51</v>
      </c>
      <c r="B53" s="18" t="str">
        <f>Nyelv!B52</f>
        <v>4. Saját részvények, saját üzletrészek</v>
      </c>
      <c r="C53" s="29"/>
      <c r="D53" s="29"/>
      <c r="E53" s="29"/>
      <c r="F53" s="20">
        <v>53</v>
      </c>
      <c r="H53" s="28"/>
    </row>
    <row r="54" spans="1:8" ht="13.5" customHeight="1" x14ac:dyDescent="0.2">
      <c r="A54" s="24">
        <v>52</v>
      </c>
      <c r="B54" s="18" t="str">
        <f>Nyelv!B53</f>
        <v>5. Forgatási célú hitelviszonyt megtestesítő értékpapírok</v>
      </c>
      <c r="C54" s="29"/>
      <c r="D54" s="29"/>
      <c r="E54" s="29"/>
      <c r="F54" s="20">
        <v>54</v>
      </c>
      <c r="H54" s="28"/>
    </row>
    <row r="55" spans="1:8" ht="13.5" customHeight="1" x14ac:dyDescent="0.2">
      <c r="A55" s="24">
        <v>53</v>
      </c>
      <c r="B55" s="18" t="str">
        <f>Nyelv!B54</f>
        <v>6. Értékpapírok értékelési különbözete</v>
      </c>
      <c r="C55" s="29"/>
      <c r="D55" s="29"/>
      <c r="E55" s="29"/>
      <c r="F55" s="20">
        <v>55</v>
      </c>
      <c r="H55" s="28"/>
    </row>
    <row r="56" spans="1:8" ht="13.5" customHeight="1" x14ac:dyDescent="0.2">
      <c r="A56" s="24">
        <v>54</v>
      </c>
      <c r="B56" s="18" t="str">
        <f>Nyelv!B55</f>
        <v>IV. PÉNZESZKÖZÖK (55.-56.sorok)</v>
      </c>
      <c r="C56" s="25">
        <f>C57+C58</f>
        <v>0</v>
      </c>
      <c r="D56" s="25">
        <f>D57+D58</f>
        <v>0</v>
      </c>
      <c r="E56" s="25">
        <f>E57+E58</f>
        <v>0</v>
      </c>
      <c r="F56" s="20">
        <v>56</v>
      </c>
      <c r="H56" s="28"/>
    </row>
    <row r="57" spans="1:8" ht="13.5" customHeight="1" x14ac:dyDescent="0.2">
      <c r="A57" s="24">
        <v>55</v>
      </c>
      <c r="B57" s="18" t="str">
        <f>Nyelv!B56</f>
        <v>1. Pénztár, csekkek</v>
      </c>
      <c r="C57" s="29"/>
      <c r="D57" s="29"/>
      <c r="E57" s="29"/>
      <c r="F57" s="20">
        <v>57</v>
      </c>
      <c r="H57" s="28"/>
    </row>
    <row r="58" spans="1:8" ht="13.5" customHeight="1" x14ac:dyDescent="0.2">
      <c r="A58" s="24">
        <v>56</v>
      </c>
      <c r="B58" s="18" t="str">
        <f>Nyelv!B57</f>
        <v>2. Bankbetétek</v>
      </c>
      <c r="C58" s="29"/>
      <c r="D58" s="29"/>
      <c r="E58" s="29"/>
      <c r="F58" s="20">
        <v>58</v>
      </c>
      <c r="H58" s="28"/>
    </row>
    <row r="59" spans="1:8" ht="13.5" customHeight="1" x14ac:dyDescent="0.2">
      <c r="A59" s="24">
        <v>57</v>
      </c>
      <c r="B59" s="18" t="str">
        <f>Nyelv!B58</f>
        <v>C. Aktív időbeli elhatárolások (58.-60.sorok)</v>
      </c>
      <c r="C59" s="25">
        <f>SUM(C60:C62)</f>
        <v>0</v>
      </c>
      <c r="D59" s="25">
        <f>SUM(D60:D62)</f>
        <v>0</v>
      </c>
      <c r="E59" s="25">
        <f>SUM(E60:E62)</f>
        <v>0</v>
      </c>
      <c r="F59" s="20">
        <v>59</v>
      </c>
      <c r="H59" s="28"/>
    </row>
    <row r="60" spans="1:8" ht="13.5" customHeight="1" x14ac:dyDescent="0.2">
      <c r="A60" s="24">
        <v>58</v>
      </c>
      <c r="B60" s="18" t="str">
        <f>Nyelv!B59</f>
        <v>1. Bevételek aktív időbeli elhatárolása</v>
      </c>
      <c r="C60" s="29"/>
      <c r="D60" s="29"/>
      <c r="E60" s="29"/>
      <c r="F60" s="20">
        <v>60</v>
      </c>
      <c r="H60" s="28"/>
    </row>
    <row r="61" spans="1:8" ht="13.5" customHeight="1" x14ac:dyDescent="0.2">
      <c r="A61" s="24">
        <v>59</v>
      </c>
      <c r="B61" s="18" t="str">
        <f>Nyelv!B60</f>
        <v>2. Költségek, ráfordítások aktív időbeli elhatárolása</v>
      </c>
      <c r="C61" s="29"/>
      <c r="D61" s="29"/>
      <c r="E61" s="29"/>
      <c r="F61" s="20">
        <v>61</v>
      </c>
      <c r="H61" s="28"/>
    </row>
    <row r="62" spans="1:8" ht="13.5" customHeight="1" x14ac:dyDescent="0.2">
      <c r="A62" s="24">
        <v>60</v>
      </c>
      <c r="B62" s="18" t="str">
        <f>Nyelv!B61</f>
        <v>3. Halasztott ráfordítások</v>
      </c>
      <c r="C62" s="29"/>
      <c r="D62" s="29"/>
      <c r="E62" s="29"/>
      <c r="F62" s="20">
        <v>62</v>
      </c>
      <c r="H62" s="28"/>
    </row>
    <row r="63" spans="1:8" ht="13.5" customHeight="1" x14ac:dyDescent="0.2">
      <c r="A63" s="24">
        <v>61</v>
      </c>
      <c r="B63" s="18" t="str">
        <f>Nyelv!B62</f>
        <v>ESZKÖZÖK összesen  (1.+30.+57.)</v>
      </c>
      <c r="C63" s="25">
        <f>C3+C32+C59</f>
        <v>0</v>
      </c>
      <c r="D63" s="25">
        <f>D3+D32+D59</f>
        <v>0</v>
      </c>
      <c r="E63" s="25">
        <f>E3+E32+E59</f>
        <v>0</v>
      </c>
      <c r="F63" s="20">
        <v>63</v>
      </c>
      <c r="H63" s="28"/>
    </row>
    <row r="64" spans="1:8" ht="13.5" customHeight="1" x14ac:dyDescent="0.2">
      <c r="A64" s="24">
        <v>62</v>
      </c>
      <c r="B64" s="18" t="str">
        <f>Nyelv!B63</f>
        <v>D. Saját tőke  (63.+65.+66.+67.+68+69+72.)</v>
      </c>
      <c r="C64" s="25">
        <f>C65+C67+C68+C69+C70+C71+C74</f>
        <v>0</v>
      </c>
      <c r="D64" s="25">
        <f>D65+D67+D68+D69+D70+D71+D74</f>
        <v>0</v>
      </c>
      <c r="E64" s="25">
        <f>E65+E67+E68+E69+E70+E71+E74</f>
        <v>0</v>
      </c>
      <c r="F64" s="20">
        <v>64</v>
      </c>
      <c r="H64" s="28"/>
    </row>
    <row r="65" spans="1:8" ht="13.5" customHeight="1" x14ac:dyDescent="0.2">
      <c r="A65" s="24">
        <v>63</v>
      </c>
      <c r="B65" s="18" t="str">
        <f>Nyelv!B64</f>
        <v>I. JEGYZETT TŐKE</v>
      </c>
      <c r="C65" s="29"/>
      <c r="D65" s="29"/>
      <c r="E65" s="29"/>
      <c r="F65" s="20">
        <v>65</v>
      </c>
      <c r="H65" s="28"/>
    </row>
    <row r="66" spans="1:8" ht="13.5" customHeight="1" x14ac:dyDescent="0.2">
      <c r="A66" s="24">
        <v>64</v>
      </c>
      <c r="B66" s="18" t="str">
        <f>Nyelv!B65</f>
        <v>Ebből: Visszavásárolt tulajdoni részesedés névértéken</v>
      </c>
      <c r="C66" s="29"/>
      <c r="D66" s="29"/>
      <c r="E66" s="29"/>
      <c r="F66" s="20">
        <v>66</v>
      </c>
      <c r="H66" s="28"/>
    </row>
    <row r="67" spans="1:8" ht="13.5" customHeight="1" x14ac:dyDescent="0.2">
      <c r="A67" s="24">
        <v>65</v>
      </c>
      <c r="B67" s="18" t="str">
        <f>Nyelv!B66</f>
        <v>II. JEGYZETT DE MÉG BE NEM FIZETETT TŐKE (-)</v>
      </c>
      <c r="C67" s="29"/>
      <c r="D67" s="29"/>
      <c r="E67" s="29"/>
      <c r="F67" s="20">
        <v>67</v>
      </c>
      <c r="H67" s="28"/>
    </row>
    <row r="68" spans="1:8" ht="13.5" customHeight="1" x14ac:dyDescent="0.2">
      <c r="A68" s="24">
        <v>66</v>
      </c>
      <c r="B68" s="18" t="str">
        <f>Nyelv!B67</f>
        <v>III. TŐKETARTALÉK</v>
      </c>
      <c r="C68" s="29"/>
      <c r="D68" s="29"/>
      <c r="E68" s="29"/>
      <c r="F68" s="20">
        <v>68</v>
      </c>
      <c r="H68" s="28"/>
    </row>
    <row r="69" spans="1:8" ht="13.5" customHeight="1" x14ac:dyDescent="0.2">
      <c r="A69" s="24">
        <v>67</v>
      </c>
      <c r="B69" s="18" t="str">
        <f>Nyelv!B68</f>
        <v>IV. EREDMÉNYTARTALÉK</v>
      </c>
      <c r="C69" s="29"/>
      <c r="D69" s="29"/>
      <c r="E69" s="29"/>
      <c r="F69" s="20">
        <v>69</v>
      </c>
      <c r="H69" s="28"/>
    </row>
    <row r="70" spans="1:8" ht="13.5" customHeight="1" x14ac:dyDescent="0.2">
      <c r="A70" s="24">
        <v>68</v>
      </c>
      <c r="B70" s="18" t="str">
        <f>Nyelv!B69</f>
        <v>V. LEKÖTÖTT TARTALÉK</v>
      </c>
      <c r="C70" s="29"/>
      <c r="D70" s="29"/>
      <c r="E70" s="29"/>
      <c r="F70" s="20">
        <v>70</v>
      </c>
      <c r="H70" s="28"/>
    </row>
    <row r="71" spans="1:8" ht="13.5" customHeight="1" x14ac:dyDescent="0.2">
      <c r="A71" s="24">
        <v>69</v>
      </c>
      <c r="B71" s="18" t="str">
        <f>Nyelv!B70</f>
        <v>VI. ÉRTÉKELÉSI TARTALÉK (70-71)</v>
      </c>
      <c r="C71" s="31">
        <f>SUM(C72:C73)</f>
        <v>0</v>
      </c>
      <c r="D71" s="31">
        <f>SUM(D72:D73)</f>
        <v>0</v>
      </c>
      <c r="E71" s="31">
        <f>SUM(E72:E73)</f>
        <v>0</v>
      </c>
      <c r="F71" s="20">
        <v>71</v>
      </c>
      <c r="H71" s="28"/>
    </row>
    <row r="72" spans="1:8" ht="13.5" customHeight="1" x14ac:dyDescent="0.2">
      <c r="A72" s="24">
        <v>70</v>
      </c>
      <c r="B72" s="18" t="str">
        <f>Nyelv!B71</f>
        <v>1. Értékhelyesbítés értékelési tartaléka</v>
      </c>
      <c r="C72" s="29"/>
      <c r="D72" s="29"/>
      <c r="E72" s="29"/>
      <c r="F72" s="20">
        <v>72</v>
      </c>
      <c r="H72" s="28"/>
    </row>
    <row r="73" spans="1:8" ht="13.5" customHeight="1" x14ac:dyDescent="0.2">
      <c r="A73" s="24">
        <v>71</v>
      </c>
      <c r="B73" s="18" t="str">
        <f>Nyelv!B72</f>
        <v>2. Valós értékelés értékelési tartaléka</v>
      </c>
      <c r="C73" s="29"/>
      <c r="D73" s="29"/>
      <c r="E73" s="29"/>
      <c r="F73" s="20">
        <v>73</v>
      </c>
      <c r="H73" s="28"/>
    </row>
    <row r="74" spans="1:8" ht="13.5" customHeight="1" x14ac:dyDescent="0.2">
      <c r="A74" s="24">
        <v>72</v>
      </c>
      <c r="B74" s="18" t="str">
        <f>Nyelv!B73</f>
        <v>VII. ADÓZOTT EREDMÉNY</v>
      </c>
      <c r="C74" s="29"/>
      <c r="D74" s="29"/>
      <c r="E74" s="29"/>
      <c r="F74" s="20">
        <v>74</v>
      </c>
      <c r="H74" s="28"/>
    </row>
    <row r="75" spans="1:8" ht="13.5" customHeight="1" x14ac:dyDescent="0.2">
      <c r="A75" s="24">
        <v>73</v>
      </c>
      <c r="B75" s="18" t="str">
        <f>Nyelv!B74</f>
        <v>E. Céltartalékok  (74.-76.)</v>
      </c>
      <c r="C75" s="31">
        <f>SUM(C76:C78)</f>
        <v>0</v>
      </c>
      <c r="D75" s="31">
        <f t="shared" ref="D75:E75" si="2">SUM(D76:D78)</f>
        <v>0</v>
      </c>
      <c r="E75" s="31">
        <f t="shared" si="2"/>
        <v>0</v>
      </c>
      <c r="F75" s="20">
        <v>75</v>
      </c>
      <c r="H75" s="28"/>
    </row>
    <row r="76" spans="1:8" ht="13.5" customHeight="1" x14ac:dyDescent="0.2">
      <c r="A76" s="24">
        <v>74</v>
      </c>
      <c r="B76" s="18" t="str">
        <f>Nyelv!B75</f>
        <v>1. Céltartalék a várható kötelezettségekre</v>
      </c>
      <c r="C76" s="29"/>
      <c r="D76" s="29"/>
      <c r="E76" s="29"/>
      <c r="F76" s="20">
        <v>76</v>
      </c>
      <c r="H76" s="28"/>
    </row>
    <row r="77" spans="1:8" ht="13.5" customHeight="1" x14ac:dyDescent="0.2">
      <c r="A77" s="24">
        <v>75</v>
      </c>
      <c r="B77" s="18" t="str">
        <f>Nyelv!B76</f>
        <v>2. Céltartalék a jövőbeni költségekre</v>
      </c>
      <c r="C77" s="29"/>
      <c r="D77" s="29"/>
      <c r="E77" s="29"/>
      <c r="F77" s="20">
        <v>77</v>
      </c>
      <c r="H77" s="28"/>
    </row>
    <row r="78" spans="1:8" ht="13.5" customHeight="1" x14ac:dyDescent="0.2">
      <c r="A78" s="24">
        <v>76</v>
      </c>
      <c r="B78" s="18" t="str">
        <f>Nyelv!B77</f>
        <v>3. Egyéb céltartalék</v>
      </c>
      <c r="C78" s="29"/>
      <c r="D78" s="29"/>
      <c r="E78" s="29"/>
      <c r="F78" s="20">
        <v>78</v>
      </c>
      <c r="H78" s="28"/>
    </row>
    <row r="79" spans="1:8" ht="13.5" customHeight="1" x14ac:dyDescent="0.2">
      <c r="A79" s="24">
        <v>77</v>
      </c>
      <c r="B79" s="18" t="str">
        <f>Nyelv!B78</f>
        <v>F. Kötelezettségek  (78.+ 83.+ 94. sor)</v>
      </c>
      <c r="C79" s="25">
        <f>C80+C85+C96</f>
        <v>0</v>
      </c>
      <c r="D79" s="25">
        <f>D80+D85+D96</f>
        <v>0</v>
      </c>
      <c r="E79" s="25">
        <f>E80+E85+E96</f>
        <v>0</v>
      </c>
      <c r="F79" s="20">
        <v>79</v>
      </c>
      <c r="H79" s="28"/>
    </row>
    <row r="80" spans="1:8" ht="13.5" customHeight="1" x14ac:dyDescent="0.2">
      <c r="A80" s="24">
        <v>78</v>
      </c>
      <c r="B80" s="18" t="str">
        <f>Nyelv!B79</f>
        <v>I. HÁTRASOROLT KÖTELEZETTSÉGEK (79.-82. sorok)</v>
      </c>
      <c r="C80" s="25">
        <f>SUM(C81:C84)</f>
        <v>0</v>
      </c>
      <c r="D80" s="25">
        <f>SUM(D81:D84)</f>
        <v>0</v>
      </c>
      <c r="E80" s="25">
        <f>SUM(E81:E84)</f>
        <v>0</v>
      </c>
      <c r="F80" s="20">
        <v>80</v>
      </c>
      <c r="H80" s="28"/>
    </row>
    <row r="81" spans="1:8" ht="13.5" customHeight="1" x14ac:dyDescent="0.2">
      <c r="A81" s="24">
        <v>79</v>
      </c>
      <c r="B81" s="18" t="str">
        <f>Nyelv!B80</f>
        <v>1. Hátrasorolt kötelezettségek kapcsolt vállalkozással szemben</v>
      </c>
      <c r="C81" s="29"/>
      <c r="D81" s="29"/>
      <c r="E81" s="29"/>
      <c r="F81" s="20">
        <v>81</v>
      </c>
      <c r="H81" s="28"/>
    </row>
    <row r="82" spans="1:8" ht="13.5" customHeight="1" x14ac:dyDescent="0.2">
      <c r="A82" s="24">
        <v>80</v>
      </c>
      <c r="B82" s="18" t="str">
        <f>Nyelv!B81</f>
        <v>2. Hátrasorolt kötelezettségek jelentős tulajdoni részesedési viszonyban lévő vállalkozással szemben</v>
      </c>
      <c r="C82" s="29"/>
      <c r="D82" s="29"/>
      <c r="E82" s="29"/>
      <c r="F82" s="20">
        <v>82</v>
      </c>
      <c r="H82" s="28"/>
    </row>
    <row r="83" spans="1:8" ht="13.5" customHeight="1" x14ac:dyDescent="0.2">
      <c r="A83" s="24">
        <v>81</v>
      </c>
      <c r="B83" s="18" t="str">
        <f>Nyelv!B82</f>
        <v>3. Hátrasorolt kötelezettségek egyéb részesedési viszonyban lévő vállalkozással szemben</v>
      </c>
      <c r="C83" s="29"/>
      <c r="D83" s="29"/>
      <c r="E83" s="29"/>
      <c r="F83" s="20">
        <v>83</v>
      </c>
      <c r="H83" s="28"/>
    </row>
    <row r="84" spans="1:8" ht="13.5" customHeight="1" x14ac:dyDescent="0.2">
      <c r="A84" s="24">
        <v>82</v>
      </c>
      <c r="B84" s="18" t="str">
        <f>Nyelv!B83</f>
        <v>4. Hátrasorolt kötelezettségek egyéb gazdálkodóval szemben</v>
      </c>
      <c r="C84" s="29"/>
      <c r="D84" s="29"/>
      <c r="E84" s="29"/>
      <c r="F84" s="20">
        <v>84</v>
      </c>
      <c r="H84" s="28"/>
    </row>
    <row r="85" spans="1:8" ht="13.5" customHeight="1" x14ac:dyDescent="0.2">
      <c r="A85" s="24">
        <v>83</v>
      </c>
      <c r="B85" s="18" t="str">
        <f>Nyelv!B84</f>
        <v>II. HOSSZÚ LEJÁRATÚ KÖTELEZETTSÉGEK  (84.-93. sorok)</v>
      </c>
      <c r="C85" s="25">
        <f>SUM(C86:C95)</f>
        <v>0</v>
      </c>
      <c r="D85" s="25">
        <f t="shared" ref="D85:E85" si="3">SUM(D86:D95)</f>
        <v>0</v>
      </c>
      <c r="E85" s="25">
        <f t="shared" si="3"/>
        <v>0</v>
      </c>
      <c r="F85" s="20">
        <v>85</v>
      </c>
      <c r="H85" s="28"/>
    </row>
    <row r="86" spans="1:8" ht="13.5" customHeight="1" x14ac:dyDescent="0.2">
      <c r="A86" s="24">
        <v>84</v>
      </c>
      <c r="B86" s="18" t="str">
        <f>Nyelv!B85</f>
        <v>1. Hosszú lejáratra kapott kölcsönök</v>
      </c>
      <c r="C86" s="29"/>
      <c r="D86" s="29"/>
      <c r="E86" s="29"/>
      <c r="F86" s="20">
        <v>86</v>
      </c>
      <c r="H86" s="28"/>
    </row>
    <row r="87" spans="1:8" ht="13.5" customHeight="1" x14ac:dyDescent="0.2">
      <c r="A87" s="24">
        <v>85</v>
      </c>
      <c r="B87" s="18" t="str">
        <f>Nyelv!B86</f>
        <v>2. Átváltoztatható és átváltozó kötvények</v>
      </c>
      <c r="C87" s="29"/>
      <c r="D87" s="29"/>
      <c r="E87" s="29"/>
      <c r="F87" s="20">
        <v>87</v>
      </c>
      <c r="H87" s="28"/>
    </row>
    <row r="88" spans="1:8" ht="13.5" customHeight="1" x14ac:dyDescent="0.2">
      <c r="A88" s="24">
        <v>86</v>
      </c>
      <c r="B88" s="18" t="str">
        <f>Nyelv!B87</f>
        <v>3. Tartozások kötvénykibocsátásból</v>
      </c>
      <c r="C88" s="29"/>
      <c r="D88" s="29"/>
      <c r="E88" s="29"/>
      <c r="F88" s="20">
        <v>88</v>
      </c>
      <c r="H88" s="28"/>
    </row>
    <row r="89" spans="1:8" ht="13.5" customHeight="1" x14ac:dyDescent="0.2">
      <c r="A89" s="24">
        <v>87</v>
      </c>
      <c r="B89" s="18" t="str">
        <f>Nyelv!B88</f>
        <v>4. Beruházási és fejlesztési hitelek</v>
      </c>
      <c r="C89" s="29"/>
      <c r="D89" s="29"/>
      <c r="E89" s="29"/>
      <c r="F89" s="20">
        <v>89</v>
      </c>
      <c r="H89" s="28"/>
    </row>
    <row r="90" spans="1:8" ht="13.5" customHeight="1" x14ac:dyDescent="0.2">
      <c r="A90" s="24">
        <v>88</v>
      </c>
      <c r="B90" s="18" t="str">
        <f>Nyelv!B89</f>
        <v>5. Egyéb hosszú lejáratú hitelek</v>
      </c>
      <c r="C90" s="29"/>
      <c r="D90" s="29"/>
      <c r="E90" s="29"/>
      <c r="F90" s="20">
        <v>90</v>
      </c>
      <c r="H90" s="28"/>
    </row>
    <row r="91" spans="1:8" ht="13.5" customHeight="1" x14ac:dyDescent="0.2">
      <c r="A91" s="24">
        <v>89</v>
      </c>
      <c r="B91" s="18" t="str">
        <f>Nyelv!B90</f>
        <v>6. Tartós kötelezettségek kapcsolt vállalkozással szemben</v>
      </c>
      <c r="C91" s="29"/>
      <c r="D91" s="29"/>
      <c r="E91" s="29"/>
      <c r="F91" s="20">
        <v>91</v>
      </c>
      <c r="H91" s="28"/>
    </row>
    <row r="92" spans="1:8" ht="13.5" customHeight="1" x14ac:dyDescent="0.2">
      <c r="A92" s="24">
        <v>90</v>
      </c>
      <c r="B92" s="18" t="str">
        <f>Nyelv!B91</f>
        <v>7. Tartós kötelezettségek jelentős tulajdoni részesedési viszonyban lévő vállalkozásokkal szemben</v>
      </c>
      <c r="C92" s="29"/>
      <c r="D92" s="29"/>
      <c r="E92" s="29"/>
      <c r="F92" s="20">
        <v>92</v>
      </c>
      <c r="H92" s="28"/>
    </row>
    <row r="93" spans="1:8" ht="13.5" customHeight="1" x14ac:dyDescent="0.2">
      <c r="A93" s="24">
        <v>91</v>
      </c>
      <c r="B93" s="18" t="str">
        <f>Nyelv!B92</f>
        <v>8. Tartós kötelezettségek egyéb részesedési viszonyban lévő vállalkozással szemben</v>
      </c>
      <c r="C93" s="29"/>
      <c r="D93" s="29"/>
      <c r="E93" s="29"/>
      <c r="F93" s="20">
        <v>93</v>
      </c>
      <c r="H93" s="28"/>
    </row>
    <row r="94" spans="1:8" ht="13.5" customHeight="1" x14ac:dyDescent="0.2">
      <c r="A94" s="24">
        <v>92</v>
      </c>
      <c r="B94" s="18" t="str">
        <f>Nyelv!B93</f>
        <v>9. Egyéb hosszú lejáratú kötelezettségek</v>
      </c>
      <c r="C94" s="29"/>
      <c r="D94" s="29"/>
      <c r="E94" s="29"/>
      <c r="F94" s="20">
        <v>94</v>
      </c>
      <c r="H94" s="28"/>
    </row>
    <row r="95" spans="1:8" ht="13.5" customHeight="1" x14ac:dyDescent="0.2">
      <c r="A95" s="24">
        <v>93</v>
      </c>
      <c r="B95" s="18" t="str">
        <f>Nyelv!B94</f>
        <v>10. Halasztott adókötelezettség</v>
      </c>
      <c r="C95" s="29"/>
      <c r="D95" s="29"/>
      <c r="E95" s="29"/>
      <c r="F95" s="20">
        <v>95</v>
      </c>
      <c r="H95" s="28"/>
    </row>
    <row r="96" spans="1:8" ht="13.5" customHeight="1" x14ac:dyDescent="0.2">
      <c r="A96" s="24">
        <v>94</v>
      </c>
      <c r="B96" s="18" t="str">
        <f>Nyelv!B95</f>
        <v>III. RÖVID LEJÁRATÚ KÖTELEZETTSÉGEK (95. és 97.-106. sorok)</v>
      </c>
      <c r="C96" s="25">
        <f>SUM(C97:C108)-C98</f>
        <v>0</v>
      </c>
      <c r="D96" s="25">
        <f>SUM(D97:D108)-D98</f>
        <v>0</v>
      </c>
      <c r="E96" s="25">
        <f>SUM(E97:E108)-E98</f>
        <v>0</v>
      </c>
      <c r="F96" s="20">
        <v>96</v>
      </c>
      <c r="H96" s="28"/>
    </row>
    <row r="97" spans="1:8" ht="13.5" customHeight="1" x14ac:dyDescent="0.2">
      <c r="A97" s="24">
        <v>95</v>
      </c>
      <c r="B97" s="18" t="str">
        <f>Nyelv!B96</f>
        <v>1. Rövid lejáratú kölcsönök</v>
      </c>
      <c r="C97" s="29"/>
      <c r="D97" s="29"/>
      <c r="E97" s="29"/>
      <c r="F97" s="20">
        <v>97</v>
      </c>
      <c r="H97" s="28"/>
    </row>
    <row r="98" spans="1:8" ht="13.5" customHeight="1" x14ac:dyDescent="0.2">
      <c r="A98" s="24">
        <v>96</v>
      </c>
      <c r="B98" s="18" t="str">
        <f>Nyelv!B97</f>
        <v xml:space="preserve">     - Ebből: Az átváltoztatható és átváltozó kötvények</v>
      </c>
      <c r="C98" s="29"/>
      <c r="D98" s="29"/>
      <c r="E98" s="29"/>
      <c r="F98" s="20">
        <v>98</v>
      </c>
      <c r="H98" s="28"/>
    </row>
    <row r="99" spans="1:8" ht="13.5" customHeight="1" x14ac:dyDescent="0.2">
      <c r="A99" s="24">
        <v>97</v>
      </c>
      <c r="B99" s="18" t="str">
        <f>Nyelv!B98</f>
        <v>2. Rövid lejáratú hitelek</v>
      </c>
      <c r="C99" s="29"/>
      <c r="D99" s="29"/>
      <c r="E99" s="29"/>
      <c r="F99" s="20">
        <v>99</v>
      </c>
      <c r="H99" s="28"/>
    </row>
    <row r="100" spans="1:8" ht="13.5" customHeight="1" x14ac:dyDescent="0.2">
      <c r="A100" s="24">
        <v>98</v>
      </c>
      <c r="B100" s="18" t="str">
        <f>Nyelv!B99</f>
        <v>3. Vevőktől kapott előlegek</v>
      </c>
      <c r="C100" s="29"/>
      <c r="D100" s="29"/>
      <c r="E100" s="29"/>
      <c r="F100" s="20">
        <v>100</v>
      </c>
      <c r="H100" s="28"/>
    </row>
    <row r="101" spans="1:8" ht="13.5" customHeight="1" x14ac:dyDescent="0.2">
      <c r="A101" s="24">
        <v>99</v>
      </c>
      <c r="B101" s="18" t="str">
        <f>Nyelv!B100</f>
        <v>4. Kötelezettségek áruszállításból és szolgáltatásból (szállítók)</v>
      </c>
      <c r="C101" s="29"/>
      <c r="D101" s="29"/>
      <c r="E101" s="29"/>
      <c r="F101" s="20">
        <v>101</v>
      </c>
      <c r="H101" s="28"/>
    </row>
    <row r="102" spans="1:8" ht="13.5" customHeight="1" x14ac:dyDescent="0.2">
      <c r="A102" s="24">
        <v>100</v>
      </c>
      <c r="B102" s="18" t="str">
        <f>Nyelv!B101</f>
        <v>5. Váltótartozások</v>
      </c>
      <c r="C102" s="29"/>
      <c r="D102" s="29"/>
      <c r="E102" s="29"/>
      <c r="F102" s="20">
        <v>102</v>
      </c>
      <c r="H102" s="28"/>
    </row>
    <row r="103" spans="1:8" ht="13.5" customHeight="1" x14ac:dyDescent="0.2">
      <c r="A103" s="24">
        <v>101</v>
      </c>
      <c r="B103" s="18" t="str">
        <f>Nyelv!B102</f>
        <v>6. Rövid lejáratú kötelezettségek kapcsolt vállalkozással szemben</v>
      </c>
      <c r="C103" s="29"/>
      <c r="D103" s="29"/>
      <c r="E103" s="29"/>
      <c r="F103" s="20">
        <v>103</v>
      </c>
      <c r="H103" s="28"/>
    </row>
    <row r="104" spans="1:8" ht="13.5" customHeight="1" x14ac:dyDescent="0.2">
      <c r="A104" s="24">
        <v>102</v>
      </c>
      <c r="B104" s="18" t="str">
        <f>Nyelv!B103</f>
        <v>7. Rövid lejáratú kötelezettségek jelentős tulajdoni részesedési viszonyban lévő vállalkozásokkal szemben</v>
      </c>
      <c r="C104" s="29"/>
      <c r="D104" s="29"/>
      <c r="E104" s="29"/>
      <c r="F104" s="20">
        <v>104</v>
      </c>
      <c r="H104" s="28"/>
    </row>
    <row r="105" spans="1:8" ht="13.5" customHeight="1" x14ac:dyDescent="0.2">
      <c r="A105" s="24">
        <v>103</v>
      </c>
      <c r="B105" s="18" t="str">
        <f>Nyelv!B104</f>
        <v>8. Rövid lejáratú kötelezettségek egyéb részesedési viszonyban lévő vállalkozással szemben</v>
      </c>
      <c r="C105" s="29"/>
      <c r="D105" s="29"/>
      <c r="E105" s="29"/>
      <c r="F105" s="20">
        <v>105</v>
      </c>
      <c r="H105" s="28"/>
    </row>
    <row r="106" spans="1:8" ht="13.5" customHeight="1" x14ac:dyDescent="0.2">
      <c r="A106" s="24">
        <v>104</v>
      </c>
      <c r="B106" s="18" t="str">
        <f>Nyelv!B105</f>
        <v>9. Egyéb rövid lejáratú kötelezettségek</v>
      </c>
      <c r="C106" s="29"/>
      <c r="D106" s="29"/>
      <c r="E106" s="29"/>
      <c r="F106" s="20">
        <v>106</v>
      </c>
      <c r="H106" s="28"/>
    </row>
    <row r="107" spans="1:8" ht="13.5" customHeight="1" x14ac:dyDescent="0.2">
      <c r="A107" s="24">
        <v>105</v>
      </c>
      <c r="B107" s="18" t="str">
        <f>Nyelv!B106</f>
        <v>10. Kötelezettségek értékelési különbözete</v>
      </c>
      <c r="C107" s="29"/>
      <c r="D107" s="29"/>
      <c r="E107" s="29"/>
      <c r="F107" s="20">
        <v>107</v>
      </c>
      <c r="H107" s="28"/>
    </row>
    <row r="108" spans="1:8" ht="13.5" customHeight="1" x14ac:dyDescent="0.2">
      <c r="A108" s="24">
        <v>106</v>
      </c>
      <c r="B108" s="18" t="str">
        <f>Nyelv!B107</f>
        <v>11. Származékos ügyletek negatív értékelési különbözete</v>
      </c>
      <c r="C108" s="29"/>
      <c r="D108" s="29"/>
      <c r="E108" s="29"/>
      <c r="F108" s="20">
        <v>108</v>
      </c>
      <c r="H108" s="28"/>
    </row>
    <row r="109" spans="1:8" ht="13.5" customHeight="1" x14ac:dyDescent="0.2">
      <c r="A109" s="24">
        <v>107</v>
      </c>
      <c r="B109" s="18" t="str">
        <f>Nyelv!B108</f>
        <v>G. Passzív időbeli elhatárolások  (108.-110. sorok)</v>
      </c>
      <c r="C109" s="25">
        <f>SUM(C110:C112)</f>
        <v>0</v>
      </c>
      <c r="D109" s="25">
        <f>SUM(D110:D112)</f>
        <v>0</v>
      </c>
      <c r="E109" s="25">
        <f>SUM(E110:E112)</f>
        <v>0</v>
      </c>
      <c r="F109" s="20">
        <v>109</v>
      </c>
      <c r="H109" s="28"/>
    </row>
    <row r="110" spans="1:8" ht="13.5" customHeight="1" x14ac:dyDescent="0.2">
      <c r="A110" s="24">
        <v>108</v>
      </c>
      <c r="B110" s="18" t="str">
        <f>Nyelv!B109</f>
        <v>1. Bevételek passzív időbeli elhatárolása</v>
      </c>
      <c r="C110" s="29"/>
      <c r="D110" s="29"/>
      <c r="E110" s="29"/>
      <c r="F110" s="20">
        <v>110</v>
      </c>
      <c r="H110" s="28"/>
    </row>
    <row r="111" spans="1:8" ht="13.5" customHeight="1" x14ac:dyDescent="0.2">
      <c r="A111" s="24">
        <v>109</v>
      </c>
      <c r="B111" s="18" t="str">
        <f>Nyelv!B110</f>
        <v>2. Költségek, ráfordítások passzív időbeli elhatárolása</v>
      </c>
      <c r="C111" s="29"/>
      <c r="D111" s="29"/>
      <c r="E111" s="29"/>
      <c r="F111" s="20">
        <v>111</v>
      </c>
      <c r="H111" s="28"/>
    </row>
    <row r="112" spans="1:8" ht="13.5" customHeight="1" x14ac:dyDescent="0.2">
      <c r="A112" s="24">
        <v>110</v>
      </c>
      <c r="B112" s="18" t="str">
        <f>Nyelv!B111</f>
        <v>3. Halasztott bevételek</v>
      </c>
      <c r="C112" s="29"/>
      <c r="D112" s="29"/>
      <c r="E112" s="29"/>
      <c r="F112" s="20">
        <v>112</v>
      </c>
      <c r="H112" s="28"/>
    </row>
    <row r="113" spans="1:8" ht="13.5" customHeight="1" x14ac:dyDescent="0.2">
      <c r="A113" s="24">
        <v>111</v>
      </c>
      <c r="B113" s="18" t="str">
        <f>Nyelv!B112</f>
        <v>Források összesen  (62.+73.+77.+107. sor)</v>
      </c>
      <c r="C113" s="25">
        <f>C64+C75+C79+C109</f>
        <v>0</v>
      </c>
      <c r="D113" s="25">
        <f>D64+D75+D79+D109</f>
        <v>0</v>
      </c>
      <c r="E113" s="25">
        <f>E64+E75+E79+E109</f>
        <v>0</v>
      </c>
      <c r="F113" s="20">
        <v>113</v>
      </c>
      <c r="H113" s="28"/>
    </row>
    <row r="114" spans="1:8" ht="13.5" customHeight="1" x14ac:dyDescent="0.2">
      <c r="A114" s="24"/>
      <c r="B114" s="18"/>
      <c r="C114" s="32"/>
      <c r="D114" s="32"/>
      <c r="E114" s="32"/>
      <c r="F114" s="33"/>
      <c r="G114" s="33"/>
    </row>
    <row r="115" spans="1:8" ht="13.5" customHeight="1" x14ac:dyDescent="0.25">
      <c r="A115" s="21" t="s">
        <v>96</v>
      </c>
      <c r="B115" s="18"/>
      <c r="C115" s="32"/>
      <c r="D115" s="32"/>
      <c r="E115" s="32"/>
      <c r="F115" s="33"/>
      <c r="G115" s="33"/>
      <c r="H115" s="28"/>
    </row>
    <row r="116" spans="1:8" ht="13.5" customHeight="1" x14ac:dyDescent="0.2">
      <c r="C116" s="23" t="s">
        <v>38</v>
      </c>
      <c r="D116" s="23"/>
      <c r="E116" s="23" t="s">
        <v>39</v>
      </c>
    </row>
    <row r="117" spans="1:8" ht="13.5" customHeight="1" x14ac:dyDescent="0.2">
      <c r="A117" s="24">
        <v>1</v>
      </c>
      <c r="B117" s="18" t="str">
        <f>Nyelv!B115</f>
        <v>01. Belföldi értékesítés nettó árbevétele</v>
      </c>
      <c r="C117" s="29"/>
      <c r="D117" s="29"/>
      <c r="E117" s="29"/>
      <c r="F117" s="20">
        <v>117</v>
      </c>
      <c r="H117" s="23"/>
    </row>
    <row r="118" spans="1:8" ht="13.5" customHeight="1" x14ac:dyDescent="0.2">
      <c r="A118" s="24">
        <v>2</v>
      </c>
      <c r="B118" s="18" t="str">
        <f>Nyelv!B116</f>
        <v>02. Exportértékesítés nettó árbevétele</v>
      </c>
      <c r="C118" s="29"/>
      <c r="D118" s="29"/>
      <c r="E118" s="29"/>
      <c r="F118" s="20">
        <v>118</v>
      </c>
      <c r="H118" s="23"/>
    </row>
    <row r="119" spans="1:8" ht="13.5" customHeight="1" x14ac:dyDescent="0.2">
      <c r="A119" s="24">
        <v>3</v>
      </c>
      <c r="B119" s="18" t="str">
        <f>Nyelv!B117</f>
        <v>I. ÉRTÉKESÍTÉS NETTÓ ÁRBEVÉTELE (01+02)</v>
      </c>
      <c r="C119" s="25">
        <f>SUM(C117:C118)</f>
        <v>0</v>
      </c>
      <c r="D119" s="25">
        <f>ABS(SUM(D117:D118))</f>
        <v>0</v>
      </c>
      <c r="E119" s="25">
        <f>SUM(E117:E118)</f>
        <v>0</v>
      </c>
      <c r="F119" s="20">
        <v>119</v>
      </c>
      <c r="H119" s="23"/>
    </row>
    <row r="120" spans="1:8" ht="13.5" customHeight="1" x14ac:dyDescent="0.2">
      <c r="A120" s="24">
        <v>4</v>
      </c>
      <c r="B120" s="18" t="str">
        <f>Nyelv!B118</f>
        <v>03. Saját termelésű készletek állományváltozása</v>
      </c>
      <c r="C120" s="29"/>
      <c r="D120" s="29"/>
      <c r="E120" s="29"/>
      <c r="F120" s="20">
        <v>120</v>
      </c>
      <c r="H120" s="23"/>
    </row>
    <row r="121" spans="1:8" ht="13.5" customHeight="1" x14ac:dyDescent="0.2">
      <c r="A121" s="24">
        <v>5</v>
      </c>
      <c r="B121" s="18" t="str">
        <f>Nyelv!B119</f>
        <v>04. Saját előállítású eszközök aktivált értéke</v>
      </c>
      <c r="C121" s="29"/>
      <c r="D121" s="29"/>
      <c r="E121" s="29"/>
      <c r="F121" s="20">
        <v>121</v>
      </c>
      <c r="H121" s="23"/>
    </row>
    <row r="122" spans="1:8" ht="13.5" customHeight="1" x14ac:dyDescent="0.2">
      <c r="A122" s="24">
        <v>6</v>
      </c>
      <c r="B122" s="18" t="str">
        <f>Nyelv!B120</f>
        <v>II. AKTIVÁLT SAJÁT TELJESÍTMÉNYEK ÉRTÉKE (03+04)</v>
      </c>
      <c r="C122" s="25">
        <f>SUM(C120:C121)</f>
        <v>0</v>
      </c>
      <c r="D122" s="25">
        <f t="shared" ref="D122:E122" si="4">SUM(D120:D121)</f>
        <v>0</v>
      </c>
      <c r="E122" s="25">
        <f t="shared" si="4"/>
        <v>0</v>
      </c>
      <c r="F122" s="20">
        <v>122</v>
      </c>
      <c r="H122" s="23"/>
    </row>
    <row r="123" spans="1:8" ht="13.5" customHeight="1" x14ac:dyDescent="0.2">
      <c r="A123" s="24">
        <v>7</v>
      </c>
      <c r="B123" s="18" t="str">
        <f>Nyelv!B121</f>
        <v>III. EGYÉB BEVÉTELEK</v>
      </c>
      <c r="C123" s="29"/>
      <c r="D123" s="29"/>
      <c r="E123" s="29"/>
      <c r="F123" s="20">
        <v>123</v>
      </c>
      <c r="H123" s="23"/>
    </row>
    <row r="124" spans="1:8" ht="13.5" customHeight="1" x14ac:dyDescent="0.2">
      <c r="A124" s="24">
        <v>8</v>
      </c>
      <c r="B124" s="18" t="str">
        <f>Nyelv!B122</f>
        <v>Ebből: Visszaírt értékvesztés</v>
      </c>
      <c r="C124" s="29"/>
      <c r="D124" s="29"/>
      <c r="E124" s="29"/>
      <c r="F124" s="20">
        <v>124</v>
      </c>
      <c r="H124" s="23"/>
    </row>
    <row r="125" spans="1:8" ht="13.5" customHeight="1" x14ac:dyDescent="0.2">
      <c r="A125" s="24">
        <v>9</v>
      </c>
      <c r="B125" s="18" t="str">
        <f>Nyelv!B123</f>
        <v>05. Anyagköltség</v>
      </c>
      <c r="C125" s="29"/>
      <c r="D125" s="29"/>
      <c r="E125" s="29"/>
      <c r="F125" s="20">
        <v>125</v>
      </c>
      <c r="H125" s="23"/>
    </row>
    <row r="126" spans="1:8" ht="13.5" customHeight="1" x14ac:dyDescent="0.2">
      <c r="A126" s="24">
        <v>10</v>
      </c>
      <c r="B126" s="18" t="str">
        <f>Nyelv!B124</f>
        <v>06. Igénybe vett szolgáltatások értéke</v>
      </c>
      <c r="C126" s="29"/>
      <c r="D126" s="29"/>
      <c r="E126" s="29"/>
      <c r="F126" s="20">
        <v>126</v>
      </c>
      <c r="H126" s="23"/>
    </row>
    <row r="127" spans="1:8" ht="13.5" customHeight="1" x14ac:dyDescent="0.2">
      <c r="A127" s="24">
        <v>11</v>
      </c>
      <c r="B127" s="18" t="str">
        <f>Nyelv!B125</f>
        <v>07. Egyéb szolgáltatások értéke</v>
      </c>
      <c r="C127" s="29"/>
      <c r="D127" s="29"/>
      <c r="E127" s="29"/>
      <c r="F127" s="20">
        <v>127</v>
      </c>
      <c r="H127" s="23"/>
    </row>
    <row r="128" spans="1:8" ht="13.5" customHeight="1" x14ac:dyDescent="0.2">
      <c r="A128" s="24">
        <v>12</v>
      </c>
      <c r="B128" s="18" t="str">
        <f>Nyelv!B126</f>
        <v>08. Eladott áruk beszerzési értéke</v>
      </c>
      <c r="C128" s="29"/>
      <c r="D128" s="29"/>
      <c r="E128" s="29"/>
      <c r="F128" s="20">
        <v>128</v>
      </c>
      <c r="H128" s="23"/>
    </row>
    <row r="129" spans="1:8" ht="13.5" customHeight="1" x14ac:dyDescent="0.2">
      <c r="A129" s="24">
        <v>13</v>
      </c>
      <c r="B129" s="18" t="str">
        <f>Nyelv!B127</f>
        <v>09. Eladott (közvetített) szolgáltatások értéke</v>
      </c>
      <c r="C129" s="29"/>
      <c r="D129" s="29"/>
      <c r="E129" s="29"/>
      <c r="F129" s="20">
        <v>129</v>
      </c>
      <c r="H129" s="23"/>
    </row>
    <row r="130" spans="1:8" ht="13.5" customHeight="1" x14ac:dyDescent="0.2">
      <c r="A130" s="24">
        <v>14</v>
      </c>
      <c r="B130" s="18" t="str">
        <f>Nyelv!B128</f>
        <v>IV. ANYAGJELLEGŰ RÁFORDÍTÁSOK  (05+06+07+08+09)</v>
      </c>
      <c r="C130" s="25">
        <f>SUM(C125:C129)</f>
        <v>0</v>
      </c>
      <c r="D130" s="25">
        <f>SUM(D125:D129)</f>
        <v>0</v>
      </c>
      <c r="E130" s="25">
        <f>SUM(E125:E129)</f>
        <v>0</v>
      </c>
      <c r="F130" s="20">
        <v>130</v>
      </c>
      <c r="H130" s="23"/>
    </row>
    <row r="131" spans="1:8" ht="13.5" customHeight="1" x14ac:dyDescent="0.2">
      <c r="A131" s="24">
        <v>15</v>
      </c>
      <c r="B131" s="18" t="str">
        <f>Nyelv!B129</f>
        <v>10. Bérköltség</v>
      </c>
      <c r="C131" s="29"/>
      <c r="D131" s="29"/>
      <c r="E131" s="29"/>
      <c r="F131" s="20">
        <v>131</v>
      </c>
      <c r="H131" s="23"/>
    </row>
    <row r="132" spans="1:8" ht="13.5" customHeight="1" x14ac:dyDescent="0.2">
      <c r="A132" s="24">
        <v>16</v>
      </c>
      <c r="B132" s="18" t="str">
        <f>Nyelv!B130</f>
        <v>11. Személyi jellegű egyéb kifizetések</v>
      </c>
      <c r="C132" s="29"/>
      <c r="D132" s="29"/>
      <c r="E132" s="29"/>
      <c r="F132" s="20">
        <v>132</v>
      </c>
      <c r="H132" s="23"/>
    </row>
    <row r="133" spans="1:8" ht="13.5" customHeight="1" x14ac:dyDescent="0.2">
      <c r="A133" s="24">
        <v>17</v>
      </c>
      <c r="B133" s="18" t="str">
        <f>Nyelv!B131</f>
        <v>12. Bérjárulékok</v>
      </c>
      <c r="C133" s="29"/>
      <c r="D133" s="29"/>
      <c r="E133" s="29"/>
      <c r="F133" s="20">
        <v>133</v>
      </c>
      <c r="H133" s="23"/>
    </row>
    <row r="134" spans="1:8" ht="13.5" customHeight="1" x14ac:dyDescent="0.2">
      <c r="A134" s="24">
        <v>18</v>
      </c>
      <c r="B134" s="18" t="str">
        <f>Nyelv!B132</f>
        <v>V. SZEMÉLYI JELLEGŰ RÁFORDÍTÁSOK (10+11+12)</v>
      </c>
      <c r="C134" s="25">
        <f>SUM(C131:C133)</f>
        <v>0</v>
      </c>
      <c r="D134" s="25">
        <f>SUM(D131:D133)</f>
        <v>0</v>
      </c>
      <c r="E134" s="25">
        <f>SUM(E131:E133)</f>
        <v>0</v>
      </c>
      <c r="F134" s="20">
        <v>134</v>
      </c>
      <c r="H134" s="23"/>
    </row>
    <row r="135" spans="1:8" ht="13.5" customHeight="1" x14ac:dyDescent="0.2">
      <c r="A135" s="24">
        <v>19</v>
      </c>
      <c r="B135" s="18" t="str">
        <f>Nyelv!B133</f>
        <v>VI. ÉRTÉKCSÖKKENÉSI LEÍRÁS</v>
      </c>
      <c r="C135" s="29"/>
      <c r="D135" s="29"/>
      <c r="E135" s="29"/>
      <c r="F135" s="20">
        <v>135</v>
      </c>
      <c r="H135" s="23"/>
    </row>
    <row r="136" spans="1:8" ht="13.5" customHeight="1" x14ac:dyDescent="0.2">
      <c r="A136" s="24">
        <v>20</v>
      </c>
      <c r="B136" s="18" t="str">
        <f>Nyelv!B134</f>
        <v>VII. EGYÉB RÁFORDÍTÁSOK</v>
      </c>
      <c r="C136" s="29"/>
      <c r="D136" s="29"/>
      <c r="E136" s="29"/>
      <c r="F136" s="20">
        <v>136</v>
      </c>
      <c r="H136" s="23"/>
    </row>
    <row r="137" spans="1:8" ht="13.5" customHeight="1" x14ac:dyDescent="0.2">
      <c r="A137" s="24">
        <v>21</v>
      </c>
      <c r="B137" s="18" t="str">
        <f>Nyelv!B135</f>
        <v>Ebből: Értékvesztés</v>
      </c>
      <c r="C137" s="29"/>
      <c r="D137" s="29"/>
      <c r="E137" s="29"/>
      <c r="F137" s="20">
        <v>137</v>
      </c>
      <c r="H137" s="23"/>
    </row>
    <row r="138" spans="1:8" ht="13.5" customHeight="1" x14ac:dyDescent="0.2">
      <c r="A138" s="24">
        <v>22</v>
      </c>
      <c r="B138" s="18" t="str">
        <f>Nyelv!B136</f>
        <v>A. ÜZEMI (ÜZLETI) TEVÉKENYSÉG EREDMÉNYE  (I+II+III-IV-V-VI-VII)</v>
      </c>
      <c r="C138" s="25">
        <f>C119+C122+C123-C130-C134-C135-C136</f>
        <v>0</v>
      </c>
      <c r="D138" s="25">
        <f>D119+D122+D123-D130-D134-D135-D136</f>
        <v>0</v>
      </c>
      <c r="E138" s="25">
        <f>E119+E122+E123-E130-E134-E135-E136</f>
        <v>0</v>
      </c>
      <c r="F138" s="20">
        <v>138</v>
      </c>
      <c r="H138" s="23"/>
    </row>
    <row r="139" spans="1:8" ht="13.5" customHeight="1" x14ac:dyDescent="0.2">
      <c r="A139" s="24">
        <v>23</v>
      </c>
      <c r="B139" s="18" t="str">
        <f>Nyelv!B137</f>
        <v>13. Kapott (járó) osztalék és részesedés</v>
      </c>
      <c r="C139" s="29"/>
      <c r="D139" s="29"/>
      <c r="E139" s="29"/>
      <c r="F139" s="20">
        <v>139</v>
      </c>
      <c r="H139" s="23"/>
    </row>
    <row r="140" spans="1:8" ht="13.5" customHeight="1" x14ac:dyDescent="0.2">
      <c r="A140" s="24">
        <v>24</v>
      </c>
      <c r="B140" s="18" t="str">
        <f>Nyelv!B138</f>
        <v>Ebből: Kapcsolt vállalkozástól kapott</v>
      </c>
      <c r="C140" s="29"/>
      <c r="D140" s="29"/>
      <c r="E140" s="29"/>
      <c r="F140" s="20">
        <v>140</v>
      </c>
      <c r="H140" s="23"/>
    </row>
    <row r="141" spans="1:8" ht="13.5" customHeight="1" x14ac:dyDescent="0.2">
      <c r="A141" s="24">
        <v>25</v>
      </c>
      <c r="B141" s="18" t="str">
        <f>Nyelv!B139</f>
        <v>14. Részesedésekből származó bevételek, árfolyamnyereségek</v>
      </c>
      <c r="C141" s="29"/>
      <c r="D141" s="29"/>
      <c r="E141" s="29"/>
      <c r="F141" s="20">
        <v>141</v>
      </c>
      <c r="H141" s="23"/>
    </row>
    <row r="142" spans="1:8" ht="13.5" customHeight="1" x14ac:dyDescent="0.2">
      <c r="A142" s="24">
        <v>26</v>
      </c>
      <c r="B142" s="18" t="str">
        <f>Nyelv!B140</f>
        <v>Ebből: Kapcsolt vállalkozástól kapott</v>
      </c>
      <c r="C142" s="29"/>
      <c r="D142" s="29"/>
      <c r="E142" s="29"/>
      <c r="F142" s="20">
        <v>142</v>
      </c>
      <c r="H142" s="23"/>
    </row>
    <row r="143" spans="1:8" ht="13.5" customHeight="1" x14ac:dyDescent="0.2">
      <c r="A143" s="24">
        <v>27</v>
      </c>
      <c r="B143" s="18" t="str">
        <f>Nyelv!B141</f>
        <v>15. Befektetett pénzügyi eszközökből (értékpapírokból, kölcsönökből) származó bevételek, árfolyamnyereségek</v>
      </c>
      <c r="C143" s="29">
        <v>0</v>
      </c>
      <c r="D143" s="29"/>
      <c r="E143" s="29"/>
      <c r="F143" s="20">
        <v>143</v>
      </c>
      <c r="H143" s="23"/>
    </row>
    <row r="144" spans="1:8" ht="13.5" customHeight="1" x14ac:dyDescent="0.2">
      <c r="A144" s="24">
        <v>28</v>
      </c>
      <c r="B144" s="18" t="str">
        <f>Nyelv!B142</f>
        <v>Ebből: Kapcsolt vállalkozástól kapott</v>
      </c>
      <c r="C144" s="29"/>
      <c r="D144" s="29"/>
      <c r="E144" s="29"/>
      <c r="F144" s="20">
        <v>144</v>
      </c>
      <c r="H144" s="23"/>
    </row>
    <row r="145" spans="1:8" ht="13.5" customHeight="1" x14ac:dyDescent="0.2">
      <c r="A145" s="24">
        <v>29</v>
      </c>
      <c r="B145" s="18" t="str">
        <f>Nyelv!B143</f>
        <v>16. Egyéb kapott (járó) kamatok és kamatjellegű bevételek</v>
      </c>
      <c r="C145" s="29"/>
      <c r="D145" s="29"/>
      <c r="E145" s="29"/>
      <c r="F145" s="20">
        <v>145</v>
      </c>
      <c r="H145" s="23"/>
    </row>
    <row r="146" spans="1:8" ht="13.5" customHeight="1" x14ac:dyDescent="0.2">
      <c r="A146" s="24">
        <v>30</v>
      </c>
      <c r="B146" s="18" t="str">
        <f>Nyelv!B144</f>
        <v>Ebből: Kapcsolt vállalkozástól kapott</v>
      </c>
      <c r="C146" s="29"/>
      <c r="D146" s="29"/>
      <c r="E146" s="29"/>
      <c r="F146" s="20">
        <v>146</v>
      </c>
      <c r="H146" s="23"/>
    </row>
    <row r="147" spans="1:8" ht="13.5" customHeight="1" x14ac:dyDescent="0.2">
      <c r="A147" s="24">
        <v>31</v>
      </c>
      <c r="B147" s="18" t="str">
        <f>Nyelv!B145</f>
        <v>17. Pénzügyi műveletek egyéb bevételei</v>
      </c>
      <c r="C147" s="29"/>
      <c r="D147" s="29"/>
      <c r="E147" s="29"/>
      <c r="F147" s="20">
        <v>147</v>
      </c>
      <c r="H147" s="23"/>
    </row>
    <row r="148" spans="1:8" ht="13.5" customHeight="1" x14ac:dyDescent="0.2">
      <c r="A148" s="24">
        <v>32</v>
      </c>
      <c r="B148" s="18" t="str">
        <f>Nyelv!B146</f>
        <v>Ebből: Értékelési különbözet</v>
      </c>
      <c r="C148" s="29"/>
      <c r="D148" s="29"/>
      <c r="E148" s="29"/>
      <c r="F148" s="20">
        <v>148</v>
      </c>
      <c r="H148" s="23"/>
    </row>
    <row r="149" spans="1:8" ht="13.5" customHeight="1" x14ac:dyDescent="0.2">
      <c r="A149" s="24">
        <v>33</v>
      </c>
      <c r="B149" s="18" t="str">
        <f>Nyelv!B147</f>
        <v>VIII. PÉNZÜGYI MÜVELETEK BEVÉTELEI (13+14+15+16+17)</v>
      </c>
      <c r="C149" s="25">
        <f>C139+C141+C143+C145+C147</f>
        <v>0</v>
      </c>
      <c r="D149" s="25">
        <f>D139+D141+D143+D145+D147</f>
        <v>0</v>
      </c>
      <c r="E149" s="25">
        <f>E139+E141+E143+E145+E147</f>
        <v>0</v>
      </c>
      <c r="F149" s="20">
        <v>149</v>
      </c>
      <c r="H149" s="23"/>
    </row>
    <row r="150" spans="1:8" ht="13.5" customHeight="1" x14ac:dyDescent="0.2">
      <c r="A150" s="24">
        <v>34</v>
      </c>
      <c r="B150" s="18" t="str">
        <f>Nyelv!B148</f>
        <v>18. Részesedésekből származó ráfordítások, árfolyamveszteségek</v>
      </c>
      <c r="C150" s="29"/>
      <c r="D150" s="29"/>
      <c r="E150" s="29"/>
      <c r="F150" s="20">
        <v>150</v>
      </c>
      <c r="H150" s="23"/>
    </row>
    <row r="151" spans="1:8" ht="13.5" customHeight="1" x14ac:dyDescent="0.2">
      <c r="A151" s="24">
        <v>35</v>
      </c>
      <c r="B151" s="18" t="str">
        <f>Nyelv!B149</f>
        <v>Ebből: Kapcsolt vállalkozásnak adott</v>
      </c>
      <c r="C151" s="29"/>
      <c r="D151" s="29"/>
      <c r="E151" s="29"/>
      <c r="F151" s="20">
        <v>151</v>
      </c>
      <c r="H151" s="23"/>
    </row>
    <row r="152" spans="1:8" ht="13.5" customHeight="1" x14ac:dyDescent="0.2">
      <c r="A152" s="24">
        <v>36</v>
      </c>
      <c r="B152" s="18" t="str">
        <f>Nyelv!B150</f>
        <v>19. Befektetett pénzügyi eszközökből (értékpapírokból, kölcsönökből) származó ráfordítások, árfolyamveszteségek</v>
      </c>
      <c r="C152" s="29">
        <v>0</v>
      </c>
      <c r="D152" s="29">
        <v>0</v>
      </c>
      <c r="E152" s="29">
        <v>0</v>
      </c>
      <c r="F152" s="20">
        <v>152</v>
      </c>
      <c r="H152" s="23"/>
    </row>
    <row r="153" spans="1:8" ht="13.5" customHeight="1" x14ac:dyDescent="0.2">
      <c r="A153" s="24">
        <v>37</v>
      </c>
      <c r="B153" s="18" t="str">
        <f>Nyelv!B151</f>
        <v>Ebből: Kapcsolt vállalkozásnak adott</v>
      </c>
      <c r="C153" s="29"/>
      <c r="D153" s="29"/>
      <c r="E153" s="29"/>
      <c r="F153" s="20">
        <v>153</v>
      </c>
      <c r="H153" s="23"/>
    </row>
    <row r="154" spans="1:8" ht="13.5" customHeight="1" x14ac:dyDescent="0.2">
      <c r="A154" s="24">
        <v>38</v>
      </c>
      <c r="B154" s="18" t="str">
        <f>Nyelv!B152</f>
        <v>20. Fizetendő (fizetett) kamatok és kamatjellegű ráfordítások</v>
      </c>
      <c r="C154" s="29"/>
      <c r="D154" s="29"/>
      <c r="E154" s="29"/>
      <c r="F154" s="20">
        <v>154</v>
      </c>
      <c r="H154" s="23"/>
    </row>
    <row r="155" spans="1:8" ht="13.5" customHeight="1" x14ac:dyDescent="0.2">
      <c r="A155" s="24">
        <v>39</v>
      </c>
      <c r="B155" s="18" t="str">
        <f>Nyelv!B153</f>
        <v>Ebből: Kapcsolt vállalkozásnak adott</v>
      </c>
      <c r="C155" s="29"/>
      <c r="D155" s="29"/>
      <c r="E155" s="29"/>
      <c r="F155" s="20">
        <v>155</v>
      </c>
      <c r="H155" s="23"/>
    </row>
    <row r="156" spans="1:8" ht="13.5" customHeight="1" x14ac:dyDescent="0.2">
      <c r="A156" s="24">
        <v>40</v>
      </c>
      <c r="B156" s="18" t="str">
        <f>Nyelv!B154</f>
        <v>21. Részesedések, értékpapírok,tartósan adott kölcsönsök, bankbetétek értékvesztése</v>
      </c>
      <c r="C156" s="29">
        <v>0</v>
      </c>
      <c r="D156" s="29"/>
      <c r="E156" s="29"/>
      <c r="F156" s="20">
        <v>156</v>
      </c>
      <c r="H156" s="23"/>
    </row>
    <row r="157" spans="1:8" ht="13.5" customHeight="1" x14ac:dyDescent="0.2">
      <c r="A157" s="24">
        <v>41</v>
      </c>
      <c r="B157" s="18" t="str">
        <f>Nyelv!B155</f>
        <v>22. Pénzügyi műveletek egyéb ráfordításai</v>
      </c>
      <c r="C157" s="29"/>
      <c r="D157" s="29"/>
      <c r="E157" s="29"/>
      <c r="F157" s="20">
        <v>157</v>
      </c>
      <c r="H157" s="23"/>
    </row>
    <row r="158" spans="1:8" ht="13.5" customHeight="1" x14ac:dyDescent="0.2">
      <c r="A158" s="24">
        <v>42</v>
      </c>
      <c r="B158" s="18" t="str">
        <f>Nyelv!B156</f>
        <v>Ebből: Értékelési különbözet</v>
      </c>
      <c r="C158" s="29"/>
      <c r="D158" s="29"/>
      <c r="E158" s="29"/>
      <c r="F158" s="20">
        <v>158</v>
      </c>
      <c r="H158" s="23"/>
    </row>
    <row r="159" spans="1:8" ht="13.5" customHeight="1" x14ac:dyDescent="0.2">
      <c r="A159" s="24">
        <v>43</v>
      </c>
      <c r="B159" s="18" t="str">
        <f>Nyelv!B157</f>
        <v>IX. PÉNZÜGYI MŰVELETEK RÁFORDÍTÁSAI  (18+19+20+21+22)</v>
      </c>
      <c r="C159" s="25">
        <f>C150+C152+C154+C156+C157</f>
        <v>0</v>
      </c>
      <c r="D159" s="25">
        <f>D150+D152+D154+D156+D157</f>
        <v>0</v>
      </c>
      <c r="E159" s="25">
        <f>E150+E152+E154+E156+E157</f>
        <v>0</v>
      </c>
      <c r="F159" s="20">
        <v>159</v>
      </c>
      <c r="H159" s="23"/>
    </row>
    <row r="160" spans="1:8" ht="13.5" customHeight="1" x14ac:dyDescent="0.2">
      <c r="A160" s="24">
        <v>44</v>
      </c>
      <c r="B160" s="18" t="str">
        <f>Nyelv!B158</f>
        <v>B. PÉNZÜGYI MŰVELETEK EREDMÉNYE (VIII-IX)</v>
      </c>
      <c r="C160" s="25">
        <f>C149-C159</f>
        <v>0</v>
      </c>
      <c r="D160" s="25">
        <f>D149-D159</f>
        <v>0</v>
      </c>
      <c r="E160" s="25">
        <f>E149-E159</f>
        <v>0</v>
      </c>
      <c r="F160" s="20">
        <v>160</v>
      </c>
      <c r="H160" s="23"/>
    </row>
    <row r="161" spans="1:12" ht="13.5" customHeight="1" x14ac:dyDescent="0.2">
      <c r="A161" s="24">
        <v>45</v>
      </c>
      <c r="B161" s="18" t="str">
        <f>Nyelv!B159</f>
        <v>C. ADÓZÁS ELŐTTI EREDMÉNY (±A±B)</v>
      </c>
      <c r="C161" s="25">
        <f>C138+C160</f>
        <v>0</v>
      </c>
      <c r="D161" s="25">
        <f>D138+D160</f>
        <v>0</v>
      </c>
      <c r="E161" s="25">
        <f>E138+E160</f>
        <v>0</v>
      </c>
      <c r="F161" s="20">
        <v>161</v>
      </c>
      <c r="H161" s="23"/>
    </row>
    <row r="162" spans="1:12" ht="13.5" customHeight="1" x14ac:dyDescent="0.2">
      <c r="A162" s="24">
        <v>46</v>
      </c>
      <c r="B162" s="18" t="str">
        <f>Nyelv!B160</f>
        <v>X. Adófizetési kötelezettség</v>
      </c>
      <c r="C162" s="29"/>
      <c r="D162" s="29"/>
      <c r="E162" s="29"/>
      <c r="F162" s="20">
        <v>162</v>
      </c>
      <c r="H162" s="23"/>
    </row>
    <row r="163" spans="1:12" ht="13.5" customHeight="1" x14ac:dyDescent="0.2">
      <c r="A163" s="24">
        <v>47</v>
      </c>
      <c r="B163" s="18" t="str">
        <f>Nyelv!B161</f>
        <v>X/1. Halasztott adókülönbözet (±)</v>
      </c>
      <c r="C163" s="29"/>
      <c r="D163" s="29"/>
      <c r="E163" s="29"/>
      <c r="F163" s="20">
        <v>163</v>
      </c>
      <c r="H163" s="834"/>
      <c r="L163" s="23"/>
    </row>
    <row r="164" spans="1:12" ht="13.5" customHeight="1" x14ac:dyDescent="0.2">
      <c r="A164" s="24">
        <v>48</v>
      </c>
      <c r="B164" s="18" t="str">
        <f>Nyelv!B162</f>
        <v>D. ADÓZOTT EREDMÉNY (±C-X±X/1)</v>
      </c>
      <c r="C164" s="25">
        <f t="shared" ref="C164:D164" si="5">C161-C162-C163</f>
        <v>0</v>
      </c>
      <c r="D164" s="25">
        <f t="shared" si="5"/>
        <v>0</v>
      </c>
      <c r="E164" s="25">
        <f>E161-E162-E163</f>
        <v>0</v>
      </c>
      <c r="F164" s="20">
        <v>164</v>
      </c>
      <c r="H164" s="23"/>
      <c r="L164" s="23"/>
    </row>
    <row r="165" spans="1:12" ht="13.5" customHeight="1" x14ac:dyDescent="0.2">
      <c r="C165" s="23"/>
      <c r="D165" s="23"/>
      <c r="E165" s="23"/>
      <c r="L165" s="23"/>
    </row>
    <row r="166" spans="1:12" ht="13.5" customHeight="1" x14ac:dyDescent="0.25">
      <c r="A166" s="21" t="s">
        <v>108</v>
      </c>
      <c r="C166" s="23"/>
      <c r="D166" s="23"/>
      <c r="E166" s="23"/>
    </row>
    <row r="167" spans="1:12" ht="13.5" customHeight="1" x14ac:dyDescent="0.2">
      <c r="C167" s="23" t="s">
        <v>38</v>
      </c>
      <c r="D167" s="23"/>
      <c r="E167" s="23" t="s">
        <v>39</v>
      </c>
    </row>
    <row r="168" spans="1:12" ht="13.5" customHeight="1" x14ac:dyDescent="0.2">
      <c r="A168" s="24">
        <v>1</v>
      </c>
      <c r="B168" s="35" t="str">
        <f>Nyelv!B165</f>
        <v>01. Belföldi értékesítés nettó árbevétele</v>
      </c>
      <c r="C168" s="25">
        <f t="shared" ref="C168:E170" si="6">C117</f>
        <v>0</v>
      </c>
      <c r="D168" s="25">
        <f t="shared" si="6"/>
        <v>0</v>
      </c>
      <c r="E168" s="25">
        <f t="shared" si="6"/>
        <v>0</v>
      </c>
      <c r="F168" s="20">
        <v>168</v>
      </c>
      <c r="H168" s="36"/>
    </row>
    <row r="169" spans="1:12" ht="13.5" customHeight="1" x14ac:dyDescent="0.2">
      <c r="A169" s="24">
        <v>2</v>
      </c>
      <c r="B169" s="35" t="str">
        <f>Nyelv!B166</f>
        <v>02. Exportértékesítés nettó árbevétele</v>
      </c>
      <c r="C169" s="25">
        <f t="shared" si="6"/>
        <v>0</v>
      </c>
      <c r="D169" s="25">
        <f t="shared" si="6"/>
        <v>0</v>
      </c>
      <c r="E169" s="25">
        <f t="shared" si="6"/>
        <v>0</v>
      </c>
      <c r="F169" s="20">
        <v>169</v>
      </c>
      <c r="H169" s="36"/>
    </row>
    <row r="170" spans="1:12" ht="13.5" customHeight="1" x14ac:dyDescent="0.2">
      <c r="A170" s="24">
        <v>3</v>
      </c>
      <c r="B170" s="35" t="str">
        <f>Nyelv!B167</f>
        <v>I. ÉRTÉKESÍTÉS NETTÓ ÁRBEVÉTELE (01+02)</v>
      </c>
      <c r="C170" s="25">
        <f t="shared" si="6"/>
        <v>0</v>
      </c>
      <c r="D170" s="25">
        <f t="shared" si="6"/>
        <v>0</v>
      </c>
      <c r="E170" s="25">
        <f t="shared" si="6"/>
        <v>0</v>
      </c>
      <c r="F170" s="20">
        <v>170</v>
      </c>
      <c r="H170" s="36"/>
    </row>
    <row r="171" spans="1:12" ht="13.5" customHeight="1" x14ac:dyDescent="0.2">
      <c r="A171" s="24">
        <v>4</v>
      </c>
      <c r="B171" s="35" t="str">
        <f>Nyelv!B168</f>
        <v>03. Értékesítés elszámolt közvetlen önköltsége</v>
      </c>
      <c r="C171" s="29"/>
      <c r="D171" s="29"/>
      <c r="E171" s="29"/>
      <c r="F171" s="20">
        <v>171</v>
      </c>
      <c r="H171" s="36"/>
    </row>
    <row r="172" spans="1:12" ht="13.5" customHeight="1" x14ac:dyDescent="0.2">
      <c r="A172" s="24">
        <v>5</v>
      </c>
      <c r="B172" s="35" t="str">
        <f>Nyelv!B169</f>
        <v>04. Eladott áruk beszerzési értéke</v>
      </c>
      <c r="C172" s="34">
        <f t="shared" ref="C172:E173" si="7">C128</f>
        <v>0</v>
      </c>
      <c r="D172" s="34">
        <f t="shared" si="7"/>
        <v>0</v>
      </c>
      <c r="E172" s="34">
        <f t="shared" si="7"/>
        <v>0</v>
      </c>
      <c r="F172" s="20">
        <v>172</v>
      </c>
      <c r="H172" s="36"/>
    </row>
    <row r="173" spans="1:12" ht="13.5" customHeight="1" x14ac:dyDescent="0.2">
      <c r="A173" s="24">
        <v>6</v>
      </c>
      <c r="B173" s="35" t="str">
        <f>Nyelv!B170</f>
        <v>05. Eladott (közvetített) szolgáltatások értéke</v>
      </c>
      <c r="C173" s="34">
        <f t="shared" si="7"/>
        <v>0</v>
      </c>
      <c r="D173" s="34">
        <f t="shared" si="7"/>
        <v>0</v>
      </c>
      <c r="E173" s="34">
        <f t="shared" si="7"/>
        <v>0</v>
      </c>
      <c r="F173" s="20">
        <v>173</v>
      </c>
      <c r="H173" s="36"/>
    </row>
    <row r="174" spans="1:12" ht="13.5" customHeight="1" x14ac:dyDescent="0.2">
      <c r="A174" s="24">
        <v>7</v>
      </c>
      <c r="B174" s="35" t="str">
        <f>Nyelv!B171</f>
        <v>II. ÉRTÉKESÍTÉS KÖZVETLEN KÖLTSÉGEI  (03+04+05)</v>
      </c>
      <c r="C174" s="25">
        <f>SUM(C171:C173)</f>
        <v>0</v>
      </c>
      <c r="D174" s="25">
        <f>SUM(D171:D173)</f>
        <v>0</v>
      </c>
      <c r="E174" s="25">
        <f>SUM(E171:E173)</f>
        <v>0</v>
      </c>
      <c r="F174" s="20">
        <v>174</v>
      </c>
      <c r="H174" s="36"/>
    </row>
    <row r="175" spans="1:12" ht="13.5" customHeight="1" x14ac:dyDescent="0.2">
      <c r="A175" s="24">
        <v>8</v>
      </c>
      <c r="B175" s="35" t="str">
        <f>Nyelv!B172</f>
        <v>III. ÉRTÉKESÍTÉS BRUTTÓ EREDMÉNYE (I-II)</v>
      </c>
      <c r="C175" s="25">
        <f>C170-C174</f>
        <v>0</v>
      </c>
      <c r="D175" s="25">
        <f>D170-D174</f>
        <v>0</v>
      </c>
      <c r="E175" s="25">
        <f>E170-E174</f>
        <v>0</v>
      </c>
      <c r="F175" s="20">
        <v>175</v>
      </c>
      <c r="H175" s="36"/>
    </row>
    <row r="176" spans="1:12" ht="13.5" customHeight="1" x14ac:dyDescent="0.2">
      <c r="A176" s="24">
        <v>9</v>
      </c>
      <c r="B176" s="35" t="str">
        <f>Nyelv!B173</f>
        <v>06. Értékesítési, forgalmazási költségek</v>
      </c>
      <c r="C176" s="29"/>
      <c r="D176" s="29"/>
      <c r="E176" s="29"/>
      <c r="F176" s="20">
        <v>176</v>
      </c>
      <c r="H176" s="36"/>
    </row>
    <row r="177" spans="1:8" ht="13.5" customHeight="1" x14ac:dyDescent="0.2">
      <c r="A177" s="24">
        <v>10</v>
      </c>
      <c r="B177" s="35" t="str">
        <f>Nyelv!B174</f>
        <v>07. Igazgatási költségek</v>
      </c>
      <c r="C177" s="29"/>
      <c r="D177" s="29"/>
      <c r="E177" s="29"/>
      <c r="F177" s="20">
        <v>177</v>
      </c>
      <c r="H177" s="36"/>
    </row>
    <row r="178" spans="1:8" ht="13.5" customHeight="1" x14ac:dyDescent="0.2">
      <c r="A178" s="24">
        <v>11</v>
      </c>
      <c r="B178" s="35" t="str">
        <f>Nyelv!B175</f>
        <v>08. Egyéb általános költségek</v>
      </c>
      <c r="C178" s="29"/>
      <c r="D178" s="29"/>
      <c r="E178" s="29"/>
      <c r="F178" s="20">
        <v>178</v>
      </c>
      <c r="H178" s="36"/>
    </row>
    <row r="179" spans="1:8" ht="13.5" customHeight="1" x14ac:dyDescent="0.2">
      <c r="A179" s="24">
        <v>12</v>
      </c>
      <c r="B179" s="35" t="str">
        <f>Nyelv!B176</f>
        <v>IV. ÉRTÉKESÍTÉS KÖZVETETT KÖLTSÉGEI (06+07+08)</v>
      </c>
      <c r="C179" s="25">
        <f>SUM(C176:C178)</f>
        <v>0</v>
      </c>
      <c r="D179" s="25">
        <f>SUM(D176:D178)</f>
        <v>0</v>
      </c>
      <c r="E179" s="25">
        <f>SUM(E176:E178)</f>
        <v>0</v>
      </c>
      <c r="F179" s="20">
        <v>179</v>
      </c>
      <c r="H179" s="36"/>
    </row>
    <row r="180" spans="1:8" ht="13.5" customHeight="1" x14ac:dyDescent="0.2">
      <c r="A180" s="24">
        <v>13</v>
      </c>
      <c r="B180" s="35" t="str">
        <f>Nyelv!B177</f>
        <v>V. EGYÉB BEVÉTELEK</v>
      </c>
      <c r="C180" s="34">
        <f t="shared" ref="C180:E181" si="8">C123</f>
        <v>0</v>
      </c>
      <c r="D180" s="34">
        <f t="shared" si="8"/>
        <v>0</v>
      </c>
      <c r="E180" s="34">
        <f t="shared" si="8"/>
        <v>0</v>
      </c>
      <c r="F180" s="20">
        <v>180</v>
      </c>
      <c r="H180" s="36"/>
    </row>
    <row r="181" spans="1:8" ht="13.5" customHeight="1" x14ac:dyDescent="0.2">
      <c r="A181" s="24">
        <v>14</v>
      </c>
      <c r="B181" s="35" t="str">
        <f>Nyelv!B178</f>
        <v>Ebből: Visszaírt értékvesztés</v>
      </c>
      <c r="C181" s="34">
        <f t="shared" si="8"/>
        <v>0</v>
      </c>
      <c r="D181" s="34">
        <f t="shared" si="8"/>
        <v>0</v>
      </c>
      <c r="E181" s="34">
        <f t="shared" si="8"/>
        <v>0</v>
      </c>
      <c r="F181" s="20">
        <v>181</v>
      </c>
      <c r="H181" s="36"/>
    </row>
    <row r="182" spans="1:8" ht="13.5" customHeight="1" x14ac:dyDescent="0.2">
      <c r="A182" s="24">
        <v>15</v>
      </c>
      <c r="B182" s="35" t="str">
        <f>Nyelv!B179</f>
        <v>VI. EGYÉB RÁFORDÍTÁSOK</v>
      </c>
      <c r="C182" s="34">
        <f t="shared" ref="C182:E183" si="9">C136</f>
        <v>0</v>
      </c>
      <c r="D182" s="34">
        <f t="shared" si="9"/>
        <v>0</v>
      </c>
      <c r="E182" s="34">
        <f t="shared" si="9"/>
        <v>0</v>
      </c>
      <c r="F182" s="20">
        <v>182</v>
      </c>
      <c r="H182" s="36"/>
    </row>
    <row r="183" spans="1:8" ht="13.5" customHeight="1" x14ac:dyDescent="0.2">
      <c r="A183" s="24">
        <v>16</v>
      </c>
      <c r="B183" s="35" t="str">
        <f>Nyelv!B180</f>
        <v>Ebből: Értékvesztés</v>
      </c>
      <c r="C183" s="34">
        <f t="shared" si="9"/>
        <v>0</v>
      </c>
      <c r="D183" s="34">
        <f t="shared" si="9"/>
        <v>0</v>
      </c>
      <c r="E183" s="34">
        <f t="shared" si="9"/>
        <v>0</v>
      </c>
      <c r="F183" s="20">
        <v>183</v>
      </c>
      <c r="H183" s="36"/>
    </row>
    <row r="184" spans="1:8" ht="13.5" customHeight="1" x14ac:dyDescent="0.2">
      <c r="A184" s="24">
        <v>17</v>
      </c>
      <c r="B184" s="35" t="str">
        <f>Nyelv!B181</f>
        <v>A. ÜZEMI (ÜZLETI) TEVÉKENYSÉG EREDMÉNYE (±III-IV+V-VI)</v>
      </c>
      <c r="C184" s="25">
        <f>C175-C179+C180-C182</f>
        <v>0</v>
      </c>
      <c r="D184" s="25">
        <f>D175-D179+D180-D182</f>
        <v>0</v>
      </c>
      <c r="E184" s="25">
        <f>E175-E179+E180-E182</f>
        <v>0</v>
      </c>
      <c r="F184" s="20">
        <v>184</v>
      </c>
      <c r="H184" s="36"/>
    </row>
    <row r="185" spans="1:8" ht="13.5" customHeight="1" x14ac:dyDescent="0.2">
      <c r="A185" s="24">
        <v>18</v>
      </c>
      <c r="B185" s="35" t="str">
        <f>Nyelv!B182</f>
        <v>09. Kapott (járó) osztalék és részesedés</v>
      </c>
      <c r="C185" s="34">
        <f t="shared" ref="C185:C194" si="10">C139</f>
        <v>0</v>
      </c>
      <c r="D185" s="34">
        <f t="shared" ref="D185:D194" si="11">D139</f>
        <v>0</v>
      </c>
      <c r="E185" s="34">
        <f t="shared" ref="E185:E194" si="12">E139</f>
        <v>0</v>
      </c>
      <c r="F185" s="20">
        <v>185</v>
      </c>
      <c r="H185" s="36"/>
    </row>
    <row r="186" spans="1:8" ht="13.5" customHeight="1" x14ac:dyDescent="0.2">
      <c r="A186" s="24">
        <v>19</v>
      </c>
      <c r="B186" s="35" t="str">
        <f>Nyelv!B183</f>
        <v>Ebből: Kapcsolt vállalkozástól kapott</v>
      </c>
      <c r="C186" s="34">
        <f t="shared" si="10"/>
        <v>0</v>
      </c>
      <c r="D186" s="34">
        <f t="shared" si="11"/>
        <v>0</v>
      </c>
      <c r="E186" s="34">
        <f t="shared" si="12"/>
        <v>0</v>
      </c>
      <c r="F186" s="20">
        <v>186</v>
      </c>
      <c r="H186" s="36"/>
    </row>
    <row r="187" spans="1:8" ht="13.5" customHeight="1" x14ac:dyDescent="0.2">
      <c r="A187" s="24">
        <v>20</v>
      </c>
      <c r="B187" s="35" t="str">
        <f>Nyelv!B184</f>
        <v>10. Részesedésekből származó bevételek, árfolyamnyereségek</v>
      </c>
      <c r="C187" s="34">
        <f t="shared" si="10"/>
        <v>0</v>
      </c>
      <c r="D187" s="34">
        <f t="shared" si="11"/>
        <v>0</v>
      </c>
      <c r="E187" s="34">
        <f t="shared" si="12"/>
        <v>0</v>
      </c>
      <c r="F187" s="20">
        <v>187</v>
      </c>
      <c r="H187" s="36"/>
    </row>
    <row r="188" spans="1:8" ht="13.5" customHeight="1" x14ac:dyDescent="0.2">
      <c r="A188" s="24">
        <v>21</v>
      </c>
      <c r="B188" s="35" t="str">
        <f>Nyelv!B185</f>
        <v>Ebből: Kapcsolt vállalkozástól kapott</v>
      </c>
      <c r="C188" s="34">
        <f t="shared" si="10"/>
        <v>0</v>
      </c>
      <c r="D188" s="34">
        <f t="shared" si="11"/>
        <v>0</v>
      </c>
      <c r="E188" s="34">
        <f t="shared" si="12"/>
        <v>0</v>
      </c>
      <c r="F188" s="20">
        <v>188</v>
      </c>
      <c r="H188" s="36"/>
    </row>
    <row r="189" spans="1:8" ht="13.5" customHeight="1" x14ac:dyDescent="0.2">
      <c r="A189" s="24">
        <v>22</v>
      </c>
      <c r="B189" s="35" t="str">
        <f>Nyelv!B186</f>
        <v>11. Befektetett pénzügyi eszközökből (értékpapírokból, kölcsönökből) származó bevételek, árfolyamnyereségek</v>
      </c>
      <c r="C189" s="34">
        <f t="shared" si="10"/>
        <v>0</v>
      </c>
      <c r="D189" s="34">
        <f t="shared" si="11"/>
        <v>0</v>
      </c>
      <c r="E189" s="34">
        <f t="shared" si="12"/>
        <v>0</v>
      </c>
      <c r="F189" s="20">
        <v>189</v>
      </c>
      <c r="H189" s="36"/>
    </row>
    <row r="190" spans="1:8" ht="13.5" customHeight="1" x14ac:dyDescent="0.2">
      <c r="A190" s="24">
        <v>23</v>
      </c>
      <c r="B190" s="35" t="str">
        <f>Nyelv!B187</f>
        <v>Ebből: Kapcsolt vállalkozástól kapott</v>
      </c>
      <c r="C190" s="34">
        <f t="shared" si="10"/>
        <v>0</v>
      </c>
      <c r="D190" s="34">
        <f t="shared" si="11"/>
        <v>0</v>
      </c>
      <c r="E190" s="34">
        <f t="shared" si="12"/>
        <v>0</v>
      </c>
      <c r="F190" s="20">
        <v>190</v>
      </c>
      <c r="H190" s="36"/>
    </row>
    <row r="191" spans="1:8" ht="13.5" customHeight="1" x14ac:dyDescent="0.2">
      <c r="A191" s="24">
        <v>24</v>
      </c>
      <c r="B191" s="35" t="str">
        <f>Nyelv!B188</f>
        <v>12. Egyéb kapott (járó) kamatok és kamatjellegű bevételek</v>
      </c>
      <c r="C191" s="34">
        <f t="shared" si="10"/>
        <v>0</v>
      </c>
      <c r="D191" s="34">
        <f t="shared" si="11"/>
        <v>0</v>
      </c>
      <c r="E191" s="34">
        <f t="shared" si="12"/>
        <v>0</v>
      </c>
      <c r="F191" s="20">
        <v>191</v>
      </c>
      <c r="H191" s="36"/>
    </row>
    <row r="192" spans="1:8" ht="13.5" customHeight="1" x14ac:dyDescent="0.2">
      <c r="A192" s="24">
        <v>25</v>
      </c>
      <c r="B192" s="35" t="str">
        <f>Nyelv!B189</f>
        <v>Ebből: Kapcsolt vállalkozástól kapott</v>
      </c>
      <c r="C192" s="34">
        <f t="shared" si="10"/>
        <v>0</v>
      </c>
      <c r="D192" s="34">
        <f t="shared" si="11"/>
        <v>0</v>
      </c>
      <c r="E192" s="34">
        <f t="shared" si="12"/>
        <v>0</v>
      </c>
      <c r="F192" s="20">
        <v>192</v>
      </c>
      <c r="H192" s="36"/>
    </row>
    <row r="193" spans="1:8" ht="13.5" customHeight="1" x14ac:dyDescent="0.2">
      <c r="A193" s="24">
        <v>26</v>
      </c>
      <c r="B193" s="35" t="str">
        <f>Nyelv!B190</f>
        <v>13. Pénzügyi műveletek egyéb bevételei</v>
      </c>
      <c r="C193" s="34">
        <f t="shared" si="10"/>
        <v>0</v>
      </c>
      <c r="D193" s="34">
        <f t="shared" si="11"/>
        <v>0</v>
      </c>
      <c r="E193" s="34">
        <f t="shared" si="12"/>
        <v>0</v>
      </c>
      <c r="F193" s="20">
        <v>193</v>
      </c>
      <c r="H193" s="36"/>
    </row>
    <row r="194" spans="1:8" ht="13.5" customHeight="1" x14ac:dyDescent="0.2">
      <c r="A194" s="24">
        <v>27</v>
      </c>
      <c r="B194" s="35" t="str">
        <f>Nyelv!B191</f>
        <v>Ebből: Értékelési különbözet</v>
      </c>
      <c r="C194" s="34">
        <f t="shared" si="10"/>
        <v>0</v>
      </c>
      <c r="D194" s="34">
        <f t="shared" si="11"/>
        <v>0</v>
      </c>
      <c r="E194" s="34">
        <f t="shared" si="12"/>
        <v>0</v>
      </c>
      <c r="F194" s="20">
        <v>194</v>
      </c>
      <c r="H194" s="36"/>
    </row>
    <row r="195" spans="1:8" ht="13.5" customHeight="1" x14ac:dyDescent="0.2">
      <c r="A195" s="24">
        <v>28</v>
      </c>
      <c r="B195" s="35" t="str">
        <f>Nyelv!B192</f>
        <v>VII. PÉNZÜGYI MŰVELETEK BEVÉTELEI (9+10+11+12+13)</v>
      </c>
      <c r="C195" s="25">
        <f>C185+C187+C189+C191+C193</f>
        <v>0</v>
      </c>
      <c r="D195" s="25">
        <f>D185+D187+D189+D191+D193</f>
        <v>0</v>
      </c>
      <c r="E195" s="25">
        <f>E185+E187+E189+E191+E193</f>
        <v>0</v>
      </c>
      <c r="F195" s="20">
        <v>195</v>
      </c>
      <c r="H195" s="36"/>
    </row>
    <row r="196" spans="1:8" ht="13.5" customHeight="1" x14ac:dyDescent="0.2">
      <c r="A196" s="24">
        <v>29</v>
      </c>
      <c r="B196" s="35" t="str">
        <f>Nyelv!B193</f>
        <v>14. Részesedésekből származó ráfordítások, árfolyamveszteségek</v>
      </c>
      <c r="C196" s="34">
        <f t="shared" ref="C196:C204" si="13">C150</f>
        <v>0</v>
      </c>
      <c r="D196" s="34">
        <f t="shared" ref="D196:D204" si="14">D150</f>
        <v>0</v>
      </c>
      <c r="E196" s="34">
        <f t="shared" ref="E196:E204" si="15">E150</f>
        <v>0</v>
      </c>
      <c r="F196" s="20">
        <v>196</v>
      </c>
      <c r="H196" s="36"/>
    </row>
    <row r="197" spans="1:8" ht="13.5" customHeight="1" x14ac:dyDescent="0.2">
      <c r="A197" s="24">
        <v>30</v>
      </c>
      <c r="B197" s="35" t="str">
        <f>Nyelv!B194</f>
        <v>Ebből: Kapcsolt vállalkozásnak adott</v>
      </c>
      <c r="C197" s="34">
        <f t="shared" si="13"/>
        <v>0</v>
      </c>
      <c r="D197" s="34">
        <f t="shared" si="14"/>
        <v>0</v>
      </c>
      <c r="E197" s="34">
        <f t="shared" si="15"/>
        <v>0</v>
      </c>
      <c r="F197" s="20">
        <v>197</v>
      </c>
      <c r="H197" s="36"/>
    </row>
    <row r="198" spans="1:8" ht="13.5" customHeight="1" x14ac:dyDescent="0.2">
      <c r="A198" s="24">
        <v>31</v>
      </c>
      <c r="B198" s="35" t="str">
        <f>Nyelv!B195</f>
        <v>15. Befektetett pénzügyi eszközökből (értékpapírokból, kölcsönökből) származó ráfordítások, árfolyamveszteségek</v>
      </c>
      <c r="C198" s="34">
        <f t="shared" si="13"/>
        <v>0</v>
      </c>
      <c r="D198" s="34">
        <f t="shared" si="14"/>
        <v>0</v>
      </c>
      <c r="E198" s="34">
        <f t="shared" si="15"/>
        <v>0</v>
      </c>
      <c r="F198" s="20">
        <v>198</v>
      </c>
      <c r="H198" s="36"/>
    </row>
    <row r="199" spans="1:8" ht="13.5" customHeight="1" x14ac:dyDescent="0.2">
      <c r="A199" s="24">
        <v>32</v>
      </c>
      <c r="B199" s="35" t="str">
        <f>Nyelv!B196</f>
        <v>Ebből: Kapcsolt vállalkozásnak adott</v>
      </c>
      <c r="C199" s="34">
        <f t="shared" si="13"/>
        <v>0</v>
      </c>
      <c r="D199" s="34">
        <f t="shared" si="14"/>
        <v>0</v>
      </c>
      <c r="E199" s="34">
        <f t="shared" si="15"/>
        <v>0</v>
      </c>
      <c r="F199" s="20">
        <v>199</v>
      </c>
      <c r="H199" s="36"/>
    </row>
    <row r="200" spans="1:8" ht="13.5" customHeight="1" x14ac:dyDescent="0.2">
      <c r="A200" s="24">
        <v>33</v>
      </c>
      <c r="B200" s="35" t="str">
        <f>Nyelv!B197</f>
        <v>16. Fizetendő (fizetett) kamatok és kamatjellegű ráfordítások</v>
      </c>
      <c r="C200" s="34">
        <f t="shared" si="13"/>
        <v>0</v>
      </c>
      <c r="D200" s="34">
        <f t="shared" si="14"/>
        <v>0</v>
      </c>
      <c r="E200" s="34">
        <f t="shared" si="15"/>
        <v>0</v>
      </c>
      <c r="F200" s="20">
        <v>200</v>
      </c>
      <c r="H200" s="36"/>
    </row>
    <row r="201" spans="1:8" ht="13.5" customHeight="1" x14ac:dyDescent="0.2">
      <c r="A201" s="24">
        <v>34</v>
      </c>
      <c r="B201" s="35" t="str">
        <f>Nyelv!B198</f>
        <v>Ebből: Kapcsolt vállalkozásnak adott</v>
      </c>
      <c r="C201" s="34">
        <f t="shared" si="13"/>
        <v>0</v>
      </c>
      <c r="D201" s="34">
        <f t="shared" si="14"/>
        <v>0</v>
      </c>
      <c r="E201" s="34">
        <f t="shared" si="15"/>
        <v>0</v>
      </c>
      <c r="F201" s="20">
        <v>201</v>
      </c>
      <c r="H201" s="36"/>
    </row>
    <row r="202" spans="1:8" ht="13.5" customHeight="1" x14ac:dyDescent="0.2">
      <c r="A202" s="24">
        <v>35</v>
      </c>
      <c r="B202" s="35" t="str">
        <f>Nyelv!B199</f>
        <v>17. Részesedések, értékpapírok, tartsan adott kölcsönök, bankbetétek értékvesztése</v>
      </c>
      <c r="C202" s="34">
        <f t="shared" si="13"/>
        <v>0</v>
      </c>
      <c r="D202" s="34">
        <f t="shared" si="14"/>
        <v>0</v>
      </c>
      <c r="E202" s="34">
        <f t="shared" si="15"/>
        <v>0</v>
      </c>
      <c r="F202" s="20">
        <v>202</v>
      </c>
      <c r="H202" s="36"/>
    </row>
    <row r="203" spans="1:8" ht="13.5" customHeight="1" x14ac:dyDescent="0.2">
      <c r="A203" s="24">
        <v>36</v>
      </c>
      <c r="B203" s="35" t="str">
        <f>Nyelv!B200</f>
        <v>18. Pénzügyi műveletek egyéb ráfordításai</v>
      </c>
      <c r="C203" s="34">
        <f t="shared" si="13"/>
        <v>0</v>
      </c>
      <c r="D203" s="34">
        <f t="shared" si="14"/>
        <v>0</v>
      </c>
      <c r="E203" s="34">
        <f t="shared" si="15"/>
        <v>0</v>
      </c>
      <c r="F203" s="20">
        <v>203</v>
      </c>
      <c r="H203" s="36"/>
    </row>
    <row r="204" spans="1:8" ht="13.5" customHeight="1" x14ac:dyDescent="0.2">
      <c r="A204" s="24">
        <v>37</v>
      </c>
      <c r="B204" s="35" t="str">
        <f>Nyelv!B201</f>
        <v>Ebből: Értékelési különbözet</v>
      </c>
      <c r="C204" s="34">
        <f t="shared" si="13"/>
        <v>0</v>
      </c>
      <c r="D204" s="34">
        <f t="shared" si="14"/>
        <v>0</v>
      </c>
      <c r="E204" s="34">
        <f t="shared" si="15"/>
        <v>0</v>
      </c>
      <c r="F204" s="20">
        <v>204</v>
      </c>
      <c r="H204" s="36"/>
    </row>
    <row r="205" spans="1:8" ht="13.5" customHeight="1" x14ac:dyDescent="0.2">
      <c r="A205" s="24">
        <v>38</v>
      </c>
      <c r="B205" s="35" t="str">
        <f>Nyelv!B202</f>
        <v>VIII. PÉNZÜGYI MŰVELETEK RÁFORDÍTÁSAI (14+15+16+17+18)</v>
      </c>
      <c r="C205" s="25">
        <f>C196+C198+C200+C202+C203</f>
        <v>0</v>
      </c>
      <c r="D205" s="25">
        <f>D196+D198+D200+D202+D203</f>
        <v>0</v>
      </c>
      <c r="E205" s="25">
        <f>E196+E198+E200+E202+E203</f>
        <v>0</v>
      </c>
      <c r="F205" s="20">
        <v>205</v>
      </c>
      <c r="H205" s="36"/>
    </row>
    <row r="206" spans="1:8" ht="13.5" customHeight="1" x14ac:dyDescent="0.2">
      <c r="A206" s="24">
        <v>39</v>
      </c>
      <c r="B206" s="35" t="str">
        <f>Nyelv!B203</f>
        <v>B. PÉNZÜGYI MŰVELETEK EREDMÉNYE (VII-VIII)</v>
      </c>
      <c r="C206" s="25">
        <f>C195-C205</f>
        <v>0</v>
      </c>
      <c r="D206" s="25">
        <f>D195-D205</f>
        <v>0</v>
      </c>
      <c r="E206" s="25">
        <f>E195-E205</f>
        <v>0</v>
      </c>
      <c r="F206" s="20">
        <v>206</v>
      </c>
      <c r="H206" s="36"/>
    </row>
    <row r="207" spans="1:8" ht="13.5" customHeight="1" x14ac:dyDescent="0.2">
      <c r="A207" s="24">
        <v>40</v>
      </c>
      <c r="B207" s="35" t="str">
        <f>Nyelv!B204</f>
        <v>C. ADÓZÁS ELŐTTI EREDMÉNY (±A±B)</v>
      </c>
      <c r="C207" s="25">
        <f>C184+C206</f>
        <v>0</v>
      </c>
      <c r="D207" s="25">
        <f>D184+D206</f>
        <v>0</v>
      </c>
      <c r="E207" s="25">
        <f>E184+E206</f>
        <v>0</v>
      </c>
      <c r="F207" s="20">
        <v>207</v>
      </c>
      <c r="H207" s="36"/>
    </row>
    <row r="208" spans="1:8" ht="13.5" customHeight="1" x14ac:dyDescent="0.2">
      <c r="A208" s="24">
        <v>41</v>
      </c>
      <c r="B208" s="35" t="str">
        <f>Nyelv!B205</f>
        <v>IX. Adófizetési kötelezettség</v>
      </c>
      <c r="C208" s="34">
        <f>C162</f>
        <v>0</v>
      </c>
      <c r="D208" s="34">
        <f t="shared" ref="D208" si="16">D162</f>
        <v>0</v>
      </c>
      <c r="E208" s="34"/>
      <c r="F208" s="20">
        <v>208</v>
      </c>
      <c r="H208" s="36"/>
    </row>
    <row r="209" spans="1:8" ht="13.5" customHeight="1" x14ac:dyDescent="0.2">
      <c r="A209" s="24">
        <v>42</v>
      </c>
      <c r="B209" s="35" t="str">
        <f>Nyelv!B206</f>
        <v>IX/1. Halasztott adókülönbözet (±)</v>
      </c>
      <c r="C209" s="34">
        <f>C163</f>
        <v>0</v>
      </c>
      <c r="D209" s="34">
        <f t="shared" ref="D209" si="17">D163</f>
        <v>0</v>
      </c>
      <c r="E209" s="34"/>
      <c r="F209" s="20">
        <v>209</v>
      </c>
    </row>
    <row r="210" spans="1:8" ht="13.5" customHeight="1" x14ac:dyDescent="0.2">
      <c r="A210" s="24">
        <v>43</v>
      </c>
      <c r="B210" s="35" t="str">
        <f>Nyelv!B207</f>
        <v>D. ADÓZOTT EREDMÉNY (±C-IX±IX/1)</v>
      </c>
      <c r="C210" s="25">
        <f t="shared" ref="C210:D210" si="18">C207-C208-C209</f>
        <v>0</v>
      </c>
      <c r="D210" s="25">
        <f t="shared" si="18"/>
        <v>0</v>
      </c>
      <c r="E210" s="25">
        <f>E207-E208-E209</f>
        <v>0</v>
      </c>
      <c r="F210" s="20">
        <v>210</v>
      </c>
      <c r="H210" s="36"/>
    </row>
  </sheetData>
  <printOptions gridLines="1"/>
  <pageMargins left="0.70866141732283472" right="0.70866141732283472" top="0.15748031496062992" bottom="0.15748031496062992" header="0.51181102362204722" footer="0.51181102362204722"/>
  <pageSetup paperSize="9" scale="87" firstPageNumber="0" fitToHeight="0" orientation="portrait" horizontalDpi="300" verticalDpi="300" r:id="rId1"/>
  <headerFooter alignWithMargins="0"/>
  <rowBreaks count="3" manualBreakCount="3">
    <brk id="63" max="16383" man="1"/>
    <brk id="113" max="16383" man="1"/>
    <brk id="1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23"/>
  </sheetPr>
  <dimension ref="A1:M53"/>
  <sheetViews>
    <sheetView topLeftCell="A7" workbookViewId="0">
      <selection activeCell="C36" sqref="C36"/>
    </sheetView>
  </sheetViews>
  <sheetFormatPr defaultColWidth="8.6640625" defaultRowHeight="15" customHeight="1" x14ac:dyDescent="0.25"/>
  <cols>
    <col min="1" max="1" width="17.6640625" style="6" customWidth="1"/>
    <col min="2" max="2" width="19.6640625" style="6" customWidth="1"/>
    <col min="3" max="4" width="7.6640625" style="6" customWidth="1"/>
    <col min="5" max="7" width="6.33203125" style="6" customWidth="1"/>
    <col min="8" max="8" width="4.6640625" style="6" customWidth="1"/>
    <col min="9" max="9" width="6.6640625" style="6" customWidth="1"/>
    <col min="10" max="10" width="8.6640625" style="6" customWidth="1"/>
  </cols>
  <sheetData>
    <row r="1" spans="1:13" ht="15" customHeight="1" x14ac:dyDescent="0.25">
      <c r="A1" s="17" t="str">
        <f>Alapadatok!$E$9</f>
        <v>Minta Kft.</v>
      </c>
      <c r="B1" s="172"/>
      <c r="C1" s="172"/>
      <c r="D1" s="172"/>
      <c r="E1" s="172"/>
      <c r="F1" s="172"/>
      <c r="G1" s="172"/>
    </row>
    <row r="2" spans="1:13" ht="15" customHeight="1" x14ac:dyDescent="0.25">
      <c r="A2" s="17" t="str">
        <f>CONCATENATE("Üzleti év:   ",Alapadatok!$E$13)</f>
        <v>Üzleti év:   2025. év</v>
      </c>
      <c r="B2" s="172"/>
      <c r="C2" s="172"/>
      <c r="D2" s="172"/>
      <c r="E2" s="172"/>
      <c r="F2" s="172"/>
      <c r="G2" s="172"/>
    </row>
    <row r="3" spans="1:13" ht="15" customHeight="1" x14ac:dyDescent="0.25">
      <c r="A3" s="17"/>
      <c r="B3" s="172"/>
      <c r="C3" s="172"/>
      <c r="D3" s="172"/>
      <c r="E3" s="172"/>
      <c r="F3" s="172"/>
      <c r="G3" s="172"/>
      <c r="J3" s="81" t="s">
        <v>455</v>
      </c>
      <c r="K3" s="37"/>
      <c r="L3" s="37"/>
      <c r="M3" s="66"/>
    </row>
    <row r="4" spans="1:13" ht="15" customHeight="1" x14ac:dyDescent="0.25">
      <c r="A4" s="870" t="s">
        <v>619</v>
      </c>
      <c r="B4" s="870"/>
      <c r="C4" s="870"/>
      <c r="D4" s="870"/>
      <c r="E4" s="870"/>
      <c r="F4" s="870"/>
      <c r="G4" s="870"/>
    </row>
    <row r="5" spans="1:13" ht="15" customHeight="1" x14ac:dyDescent="0.25">
      <c r="A5" s="44"/>
      <c r="B5" s="64"/>
      <c r="C5" s="172"/>
      <c r="D5" s="172"/>
      <c r="E5" s="172"/>
      <c r="F5" s="172"/>
      <c r="G5" s="172"/>
    </row>
    <row r="6" spans="1:13" ht="15" customHeight="1" x14ac:dyDescent="0.25">
      <c r="A6" s="18"/>
      <c r="B6" s="44"/>
      <c r="C6" s="172"/>
      <c r="D6" s="172"/>
      <c r="E6" s="172"/>
      <c r="F6" s="172"/>
      <c r="G6" s="172"/>
    </row>
    <row r="7" spans="1:13" ht="15" customHeight="1" x14ac:dyDescent="0.25">
      <c r="A7" s="407" t="s">
        <v>620</v>
      </c>
      <c r="B7" s="408" t="s">
        <v>621</v>
      </c>
      <c r="C7" s="409" t="s">
        <v>38</v>
      </c>
      <c r="D7" s="408" t="s">
        <v>39</v>
      </c>
      <c r="E7" s="410" t="s">
        <v>38</v>
      </c>
      <c r="F7" s="411" t="s">
        <v>39</v>
      </c>
      <c r="G7" s="412" t="s">
        <v>622</v>
      </c>
    </row>
    <row r="8" spans="1:13" ht="15" customHeight="1" x14ac:dyDescent="0.25">
      <c r="A8" s="413"/>
      <c r="B8" s="414"/>
      <c r="C8" s="415" t="s">
        <v>623</v>
      </c>
      <c r="D8" s="415" t="s">
        <v>623</v>
      </c>
      <c r="E8" s="416" t="s">
        <v>624</v>
      </c>
      <c r="F8" s="416" t="s">
        <v>624</v>
      </c>
      <c r="G8" s="417" t="s">
        <v>624</v>
      </c>
    </row>
    <row r="9" spans="1:13" ht="15" customHeight="1" x14ac:dyDescent="0.25">
      <c r="A9" s="965" t="s">
        <v>625</v>
      </c>
      <c r="B9" s="418" t="s">
        <v>516</v>
      </c>
      <c r="C9" s="419">
        <f>Adatbevitel!$C$32</f>
        <v>0</v>
      </c>
      <c r="D9" s="420">
        <f>Adatbevitel!$E$32</f>
        <v>0</v>
      </c>
      <c r="E9" s="966" t="e">
        <f>C9/C10*100</f>
        <v>#DIV/0!</v>
      </c>
      <c r="F9" s="967" t="e">
        <f>D9/D10*100</f>
        <v>#DIV/0!</v>
      </c>
      <c r="G9" s="968" t="e">
        <f>F9/E9*100</f>
        <v>#DIV/0!</v>
      </c>
    </row>
    <row r="10" spans="1:13" ht="15" customHeight="1" x14ac:dyDescent="0.25">
      <c r="A10" s="965"/>
      <c r="B10" s="422" t="s">
        <v>533</v>
      </c>
      <c r="C10" s="423">
        <f>Adatbevitel!$C$96</f>
        <v>0</v>
      </c>
      <c r="D10" s="424">
        <f>Adatbevitel!$E$96</f>
        <v>0</v>
      </c>
      <c r="E10" s="966"/>
      <c r="F10" s="967"/>
      <c r="G10" s="968"/>
    </row>
    <row r="11" spans="1:13" ht="15" customHeight="1" x14ac:dyDescent="0.25">
      <c r="A11" s="969" t="s">
        <v>626</v>
      </c>
      <c r="B11" s="425" t="s">
        <v>627</v>
      </c>
      <c r="C11" s="426">
        <f>Adatbevitel!$C$32-Adatbevitel!$C$33</f>
        <v>0</v>
      </c>
      <c r="D11" s="427">
        <f>Adatbevitel!$E$32-Adatbevitel!$E$33</f>
        <v>0</v>
      </c>
      <c r="E11" s="970" t="e">
        <f>C11/C12*100</f>
        <v>#DIV/0!</v>
      </c>
      <c r="F11" s="971" t="e">
        <f>D11/D12*100</f>
        <v>#DIV/0!</v>
      </c>
      <c r="G11" s="972" t="e">
        <f>F11/E11*100</f>
        <v>#DIV/0!</v>
      </c>
    </row>
    <row r="12" spans="1:13" ht="15" customHeight="1" x14ac:dyDescent="0.25">
      <c r="A12" s="969"/>
      <c r="B12" s="428" t="s">
        <v>533</v>
      </c>
      <c r="C12" s="429">
        <f>Adatbevitel!$C$96</f>
        <v>0</v>
      </c>
      <c r="D12" s="430">
        <f>Adatbevitel!$E$96</f>
        <v>0</v>
      </c>
      <c r="E12" s="970"/>
      <c r="F12" s="971"/>
      <c r="G12" s="972"/>
    </row>
    <row r="13" spans="1:13" ht="15" customHeight="1" x14ac:dyDescent="0.25">
      <c r="A13" s="973" t="s">
        <v>628</v>
      </c>
      <c r="B13" s="425" t="s">
        <v>629</v>
      </c>
      <c r="C13" s="426">
        <f>Adatbevitel!$C$56+Adatbevitel!$E$49</f>
        <v>0</v>
      </c>
      <c r="D13" s="427">
        <f>Adatbevitel!$E$56+Adatbevitel!$E$49</f>
        <v>0</v>
      </c>
      <c r="E13" s="970" t="e">
        <f>C13/C14*100</f>
        <v>#DIV/0!</v>
      </c>
      <c r="F13" s="971" t="e">
        <f>D13/D14*100</f>
        <v>#DIV/0!</v>
      </c>
      <c r="G13" s="972" t="e">
        <f>F13/E13*100</f>
        <v>#DIV/0!</v>
      </c>
    </row>
    <row r="14" spans="1:13" ht="15" customHeight="1" x14ac:dyDescent="0.25">
      <c r="A14" s="973"/>
      <c r="B14" s="428" t="s">
        <v>533</v>
      </c>
      <c r="C14" s="429">
        <f>Adatbevitel!$C$96</f>
        <v>0</v>
      </c>
      <c r="D14" s="430">
        <f>Adatbevitel!$E$96</f>
        <v>0</v>
      </c>
      <c r="E14" s="970"/>
      <c r="F14" s="971"/>
      <c r="G14" s="972"/>
    </row>
    <row r="15" spans="1:13" ht="15" customHeight="1" x14ac:dyDescent="0.25">
      <c r="A15" s="974" t="s">
        <v>630</v>
      </c>
      <c r="B15" s="418" t="s">
        <v>520</v>
      </c>
      <c r="C15" s="419">
        <f>Adatbevitel!$C$56</f>
        <v>0</v>
      </c>
      <c r="D15" s="420">
        <f>Adatbevitel!$E$56</f>
        <v>0</v>
      </c>
      <c r="E15" s="975" t="e">
        <f>C15/C16*100</f>
        <v>#DIV/0!</v>
      </c>
      <c r="F15" s="976" t="e">
        <f>D15/D16*100</f>
        <v>#DIV/0!</v>
      </c>
      <c r="G15" s="977" t="e">
        <f>F15/E15*100</f>
        <v>#DIV/0!</v>
      </c>
    </row>
    <row r="16" spans="1:13" ht="15" customHeight="1" x14ac:dyDescent="0.25">
      <c r="A16" s="974"/>
      <c r="B16" s="414" t="s">
        <v>533</v>
      </c>
      <c r="C16" s="431">
        <f>Adatbevitel!$C$96</f>
        <v>0</v>
      </c>
      <c r="D16" s="432">
        <f>Adatbevitel!$E$96</f>
        <v>0</v>
      </c>
      <c r="E16" s="975"/>
      <c r="F16" s="976"/>
      <c r="G16" s="977"/>
    </row>
    <row r="17" spans="1:11" ht="15" customHeight="1" x14ac:dyDescent="0.25">
      <c r="A17" s="17" t="str">
        <f>Alapadatok!$E$9</f>
        <v>Minta Kft.</v>
      </c>
      <c r="B17" s="172"/>
      <c r="C17" s="423"/>
      <c r="D17" s="423"/>
      <c r="E17" s="421"/>
      <c r="F17" s="421"/>
      <c r="G17" s="421"/>
    </row>
    <row r="18" spans="1:11" ht="15" customHeight="1" x14ac:dyDescent="0.25">
      <c r="A18" s="17" t="str">
        <f>CONCATENATE("Üzleti év:   ",Alapadatok!$E$13)</f>
        <v>Üzleti év:   2025. év</v>
      </c>
      <c r="B18" s="172"/>
      <c r="C18" s="423"/>
      <c r="D18" s="423"/>
      <c r="E18" s="421"/>
      <c r="F18" s="421"/>
      <c r="G18" s="421"/>
    </row>
    <row r="19" spans="1:11" ht="15" customHeight="1" x14ac:dyDescent="0.25">
      <c r="A19" s="17"/>
      <c r="B19" s="172"/>
      <c r="C19" s="423"/>
      <c r="D19" s="423"/>
      <c r="E19" s="421"/>
      <c r="F19" s="421"/>
      <c r="G19" s="421"/>
    </row>
    <row r="20" spans="1:11" ht="15" customHeight="1" x14ac:dyDescent="0.25">
      <c r="A20" s="870" t="s">
        <v>631</v>
      </c>
      <c r="B20" s="870"/>
      <c r="C20" s="870"/>
      <c r="D20" s="870"/>
      <c r="E20" s="870"/>
      <c r="F20" s="870"/>
      <c r="G20" s="870"/>
    </row>
    <row r="21" spans="1:11" ht="15" customHeight="1" x14ac:dyDescent="0.25">
      <c r="A21" s="44"/>
      <c r="B21" s="64"/>
      <c r="C21" s="172"/>
      <c r="D21" s="172"/>
      <c r="E21" s="172"/>
      <c r="F21" s="172"/>
      <c r="G21" s="172"/>
    </row>
    <row r="22" spans="1:11" ht="15" customHeight="1" x14ac:dyDescent="0.25">
      <c r="A22" s="18"/>
      <c r="B22" s="172"/>
      <c r="C22" s="172"/>
      <c r="D22" s="172"/>
      <c r="E22" s="172"/>
      <c r="F22" s="172"/>
      <c r="G22" s="172"/>
    </row>
    <row r="23" spans="1:11" ht="15" customHeight="1" x14ac:dyDescent="0.25">
      <c r="A23" s="407" t="s">
        <v>620</v>
      </c>
      <c r="B23" s="408" t="s">
        <v>621</v>
      </c>
      <c r="C23" s="409" t="s">
        <v>38</v>
      </c>
      <c r="D23" s="408" t="s">
        <v>39</v>
      </c>
      <c r="E23" s="410" t="s">
        <v>38</v>
      </c>
      <c r="F23" s="411" t="s">
        <v>39</v>
      </c>
      <c r="G23" s="412" t="s">
        <v>622</v>
      </c>
    </row>
    <row r="24" spans="1:11" ht="15" customHeight="1" x14ac:dyDescent="0.25">
      <c r="A24" s="413"/>
      <c r="B24" s="414"/>
      <c r="C24" s="415" t="s">
        <v>623</v>
      </c>
      <c r="D24" s="415" t="s">
        <v>623</v>
      </c>
      <c r="E24" s="416" t="s">
        <v>624</v>
      </c>
      <c r="F24" s="416" t="s">
        <v>624</v>
      </c>
      <c r="G24" s="417" t="s">
        <v>624</v>
      </c>
    </row>
    <row r="25" spans="1:11" ht="15" customHeight="1" x14ac:dyDescent="0.25">
      <c r="A25" s="978" t="s">
        <v>632</v>
      </c>
      <c r="B25" s="418" t="s">
        <v>518</v>
      </c>
      <c r="C25" s="419">
        <f>Adatbevitel!$C$40</f>
        <v>0</v>
      </c>
      <c r="D25" s="420">
        <f>Adatbevitel!$E$40</f>
        <v>0</v>
      </c>
      <c r="E25" s="966" t="e">
        <f>C25/C26*100</f>
        <v>#DIV/0!</v>
      </c>
      <c r="F25" s="967" t="e">
        <f>D25/D26*100</f>
        <v>#DIV/0!</v>
      </c>
      <c r="G25" s="968" t="e">
        <f>F25/E25*100</f>
        <v>#DIV/0!</v>
      </c>
    </row>
    <row r="26" spans="1:11" ht="15" customHeight="1" x14ac:dyDescent="0.25">
      <c r="A26" s="978"/>
      <c r="B26" s="422" t="s">
        <v>533</v>
      </c>
      <c r="C26" s="423">
        <f>Adatbevitel!$C$96</f>
        <v>0</v>
      </c>
      <c r="D26" s="424">
        <f>Adatbevitel!$E$96</f>
        <v>0</v>
      </c>
      <c r="E26" s="966"/>
      <c r="F26" s="967"/>
      <c r="G26" s="968"/>
      <c r="J26" s="2"/>
      <c r="K26" s="2"/>
    </row>
    <row r="27" spans="1:11" ht="15" customHeight="1" x14ac:dyDescent="0.25">
      <c r="A27" s="973" t="s">
        <v>633</v>
      </c>
      <c r="B27" s="425" t="s">
        <v>197</v>
      </c>
      <c r="C27" s="426">
        <f>Adatbevitel!$C$79</f>
        <v>0</v>
      </c>
      <c r="D27" s="427">
        <f>Adatbevitel!$E$79</f>
        <v>0</v>
      </c>
      <c r="E27" s="970" t="e">
        <f>C27/C28*100</f>
        <v>#DIV/0!</v>
      </c>
      <c r="F27" s="971" t="e">
        <f>D27/D28*100</f>
        <v>#DIV/0!</v>
      </c>
      <c r="G27" s="972" t="e">
        <f>F27/E27*100</f>
        <v>#DIV/0!</v>
      </c>
      <c r="K27" s="2"/>
    </row>
    <row r="28" spans="1:11" ht="15" customHeight="1" x14ac:dyDescent="0.25">
      <c r="A28" s="973"/>
      <c r="B28" s="428" t="s">
        <v>634</v>
      </c>
      <c r="C28" s="429">
        <f>Adatbevitel!$C$63</f>
        <v>0</v>
      </c>
      <c r="D28" s="430">
        <f>Adatbevitel!$E$63</f>
        <v>0</v>
      </c>
      <c r="E28" s="970"/>
      <c r="F28" s="971"/>
      <c r="G28" s="972"/>
      <c r="J28" s="2"/>
      <c r="K28" s="2"/>
    </row>
    <row r="29" spans="1:11" ht="15" customHeight="1" x14ac:dyDescent="0.25">
      <c r="A29" s="973" t="s">
        <v>635</v>
      </c>
      <c r="B29" s="425" t="s">
        <v>636</v>
      </c>
      <c r="C29" s="426">
        <f>Adatbevitel!$C$138</f>
        <v>0</v>
      </c>
      <c r="D29" s="427">
        <f>Adatbevitel!$E$138</f>
        <v>0</v>
      </c>
      <c r="E29" s="970" t="e">
        <f>C29/C30*100</f>
        <v>#DIV/0!</v>
      </c>
      <c r="F29" s="971" t="e">
        <f>D29/D30*100</f>
        <v>#DIV/0!</v>
      </c>
      <c r="G29" s="972" t="e">
        <f>F29/E29*100</f>
        <v>#DIV/0!</v>
      </c>
      <c r="K29" s="2"/>
    </row>
    <row r="30" spans="1:11" ht="15" customHeight="1" x14ac:dyDescent="0.25">
      <c r="A30" s="973"/>
      <c r="B30" s="428" t="s">
        <v>533</v>
      </c>
      <c r="C30" s="429">
        <f>Adatbevitel!$C$96</f>
        <v>0</v>
      </c>
      <c r="D30" s="430">
        <f>Adatbevitel!$E$96</f>
        <v>0</v>
      </c>
      <c r="E30" s="970"/>
      <c r="F30" s="971"/>
      <c r="G30" s="972"/>
      <c r="I30" s="870" t="s">
        <v>637</v>
      </c>
      <c r="J30" s="870"/>
      <c r="K30" s="2"/>
    </row>
    <row r="31" spans="1:11" ht="15.75" customHeight="1" x14ac:dyDescent="0.25">
      <c r="A31" s="965" t="s">
        <v>638</v>
      </c>
      <c r="B31" s="418" t="s">
        <v>639</v>
      </c>
      <c r="C31" s="419">
        <f>Adatbevitel!$C$41</f>
        <v>0</v>
      </c>
      <c r="D31" s="420">
        <f>Adatbevitel!$E$41</f>
        <v>0</v>
      </c>
      <c r="E31" s="966" t="e">
        <f>C31/C32*100</f>
        <v>#DIV/0!</v>
      </c>
      <c r="F31" s="967" t="e">
        <f>D31/D32*100</f>
        <v>#DIV/0!</v>
      </c>
      <c r="G31" s="968" t="e">
        <f>F31/E31*100</f>
        <v>#DIV/0!</v>
      </c>
      <c r="K31" s="2"/>
    </row>
    <row r="32" spans="1:11" ht="15" customHeight="1" x14ac:dyDescent="0.25">
      <c r="A32" s="965"/>
      <c r="B32" s="422" t="s">
        <v>640</v>
      </c>
      <c r="C32" s="423">
        <f>Adatbevitel!$C$101</f>
        <v>0</v>
      </c>
      <c r="D32" s="424">
        <f>Adatbevitel!$E$101</f>
        <v>0</v>
      </c>
      <c r="E32" s="966"/>
      <c r="F32" s="967"/>
      <c r="G32" s="968"/>
      <c r="I32" s="979" t="s">
        <v>641</v>
      </c>
      <c r="J32" s="979"/>
      <c r="K32" s="2"/>
    </row>
    <row r="33" spans="1:13" ht="15" customHeight="1" x14ac:dyDescent="0.25">
      <c r="A33" s="969" t="s">
        <v>1702</v>
      </c>
      <c r="B33" s="425" t="s">
        <v>642</v>
      </c>
      <c r="C33" s="426">
        <f>(Adatbevitel!C41+J33)/2</f>
        <v>0</v>
      </c>
      <c r="D33" s="427">
        <f>(Adatbevitel!$C$41+Adatbevitel!$E$41)/2</f>
        <v>0</v>
      </c>
      <c r="E33" s="970" t="e">
        <f>C33/C34*365</f>
        <v>#DIV/0!</v>
      </c>
      <c r="F33" s="971" t="e">
        <f>D33/D34*365</f>
        <v>#DIV/0!</v>
      </c>
      <c r="G33" s="972" t="e">
        <f>F33/E33*100</f>
        <v>#DIV/0!</v>
      </c>
      <c r="I33" s="197" t="s">
        <v>639</v>
      </c>
      <c r="J33" s="433"/>
    </row>
    <row r="34" spans="1:13" ht="15" customHeight="1" x14ac:dyDescent="0.25">
      <c r="A34" s="969"/>
      <c r="B34" s="428" t="s">
        <v>643</v>
      </c>
      <c r="C34" s="429">
        <f>Adatbevitel!$C$119</f>
        <v>0</v>
      </c>
      <c r="D34" s="430">
        <f>Adatbevitel!$E$119</f>
        <v>0</v>
      </c>
      <c r="E34" s="970"/>
      <c r="F34" s="971"/>
      <c r="G34" s="972"/>
      <c r="I34" s="434"/>
      <c r="J34" s="435"/>
    </row>
    <row r="35" spans="1:13" ht="15.75" customHeight="1" x14ac:dyDescent="0.25">
      <c r="A35" s="980" t="s">
        <v>1703</v>
      </c>
      <c r="B35" s="418" t="s">
        <v>644</v>
      </c>
      <c r="C35" s="419">
        <f>(Adatbevitel!$C$101+J35)/2</f>
        <v>0</v>
      </c>
      <c r="D35" s="420">
        <f>(Adatbevitel!$C$101+Adatbevitel!$E$101)/2</f>
        <v>0</v>
      </c>
      <c r="E35" s="975" t="e">
        <f>C35/C36*365</f>
        <v>#DIV/0!</v>
      </c>
      <c r="F35" s="976" t="e">
        <f>D35/D36*365</f>
        <v>#DIV/0!</v>
      </c>
      <c r="G35" s="977" t="e">
        <f>F35/E35*100</f>
        <v>#DIV/0!</v>
      </c>
      <c r="I35" s="204" t="s">
        <v>640</v>
      </c>
      <c r="J35" s="436"/>
    </row>
    <row r="36" spans="1:13" ht="15" customHeight="1" x14ac:dyDescent="0.25">
      <c r="A36" s="980"/>
      <c r="B36" s="414" t="s">
        <v>428</v>
      </c>
      <c r="C36" s="431">
        <f>Adatbevitel!$C$130</f>
        <v>0</v>
      </c>
      <c r="D36" s="432">
        <f>Adatbevitel!$E$130</f>
        <v>0</v>
      </c>
      <c r="E36" s="975"/>
      <c r="F36" s="976"/>
      <c r="G36" s="977"/>
      <c r="J36" s="2"/>
      <c r="K36" s="2"/>
    </row>
    <row r="37" spans="1:13" ht="15" customHeight="1" x14ac:dyDescent="0.25">
      <c r="A37" s="437"/>
      <c r="B37" s="172"/>
      <c r="C37" s="423"/>
      <c r="D37" s="423"/>
      <c r="E37" s="421"/>
      <c r="F37" s="421"/>
      <c r="G37" s="421"/>
      <c r="J37" s="2"/>
      <c r="K37" s="2"/>
    </row>
    <row r="38" spans="1:13" ht="15" customHeight="1" x14ac:dyDescent="0.25">
      <c r="A38" s="437"/>
      <c r="B38" s="172"/>
      <c r="C38" s="423"/>
      <c r="D38" s="423"/>
      <c r="E38" s="421"/>
      <c r="F38" s="421"/>
      <c r="G38" s="421"/>
      <c r="J38" s="2"/>
      <c r="K38" s="2"/>
    </row>
    <row r="39" spans="1:13" ht="15" customHeight="1" x14ac:dyDescent="0.25">
      <c r="A39" s="18"/>
      <c r="B39" s="172"/>
      <c r="C39" s="172"/>
      <c r="D39" s="172"/>
      <c r="E39" s="172"/>
      <c r="F39" s="172"/>
      <c r="G39" s="172"/>
    </row>
    <row r="41" spans="1:13" ht="15" customHeight="1" x14ac:dyDescent="0.25">
      <c r="A41" s="870" t="s">
        <v>645</v>
      </c>
      <c r="B41" s="870"/>
      <c r="C41" s="870"/>
      <c r="D41" s="870"/>
      <c r="E41" s="870"/>
      <c r="F41" s="870"/>
      <c r="G41" s="870"/>
      <c r="J41" s="81" t="s">
        <v>455</v>
      </c>
      <c r="K41" s="37"/>
      <c r="L41" s="37"/>
      <c r="M41" s="66"/>
    </row>
    <row r="42" spans="1:13" ht="15" customHeight="1" x14ac:dyDescent="0.25">
      <c r="A42" s="44"/>
    </row>
    <row r="44" spans="1:13" ht="15" customHeight="1" x14ac:dyDescent="0.25">
      <c r="A44" s="438" t="s">
        <v>620</v>
      </c>
      <c r="B44" s="408" t="s">
        <v>621</v>
      </c>
      <c r="C44" s="409" t="s">
        <v>38</v>
      </c>
      <c r="D44" s="408" t="s">
        <v>39</v>
      </c>
      <c r="E44" s="410" t="s">
        <v>38</v>
      </c>
      <c r="F44" s="411" t="s">
        <v>39</v>
      </c>
      <c r="G44" s="412" t="s">
        <v>622</v>
      </c>
    </row>
    <row r="45" spans="1:13" ht="15" customHeight="1" x14ac:dyDescent="0.25">
      <c r="A45" s="413"/>
      <c r="B45" s="414"/>
      <c r="C45" s="415" t="s">
        <v>623</v>
      </c>
      <c r="D45" s="415" t="s">
        <v>623</v>
      </c>
      <c r="E45" s="416" t="s">
        <v>624</v>
      </c>
      <c r="F45" s="416" t="s">
        <v>624</v>
      </c>
      <c r="G45" s="417" t="s">
        <v>624</v>
      </c>
    </row>
    <row r="46" spans="1:13" ht="15" customHeight="1" x14ac:dyDescent="0.25">
      <c r="A46" s="978" t="s">
        <v>646</v>
      </c>
      <c r="B46" s="425" t="s">
        <v>636</v>
      </c>
      <c r="C46" s="426">
        <f>Adatbevitel!$C$138</f>
        <v>0</v>
      </c>
      <c r="D46" s="439">
        <f>Adatbevitel!$E$138</f>
        <v>0</v>
      </c>
      <c r="E46" s="967">
        <f>IF(C47&lt;&gt;0,C46/C47%,0)</f>
        <v>0</v>
      </c>
      <c r="F46" s="967">
        <f>IF(D47&lt;&gt;0,D46/D47%,0)</f>
        <v>0</v>
      </c>
      <c r="G46" s="968">
        <f>IF(E46&lt;&gt;0,F46/E46%,0)</f>
        <v>0</v>
      </c>
    </row>
    <row r="47" spans="1:13" ht="15" customHeight="1" x14ac:dyDescent="0.25">
      <c r="A47" s="978"/>
      <c r="B47" s="422" t="s">
        <v>647</v>
      </c>
      <c r="C47" s="423">
        <f>Adatbevitel!$C$154</f>
        <v>0</v>
      </c>
      <c r="D47" s="430">
        <f>Adatbevitel!$E$154</f>
        <v>0</v>
      </c>
      <c r="E47" s="967"/>
      <c r="F47" s="967"/>
      <c r="G47" s="968"/>
    </row>
    <row r="48" spans="1:13" ht="15" customHeight="1" x14ac:dyDescent="0.25">
      <c r="A48" s="985" t="s">
        <v>648</v>
      </c>
      <c r="B48" s="425" t="s">
        <v>649</v>
      </c>
      <c r="C48" s="426">
        <f>Adatbevitel!$C$138+Adatbevitel!$C$135</f>
        <v>0</v>
      </c>
      <c r="D48" s="427">
        <f>Adatbevitel!$E$138+Adatbevitel!$E$135</f>
        <v>0</v>
      </c>
      <c r="E48" s="971">
        <f>IF(C49&lt;&gt;0,C48/C49%,0)</f>
        <v>0</v>
      </c>
      <c r="F48" s="971">
        <f>IF(D49&lt;&gt;0,D48/D49%,0)</f>
        <v>0</v>
      </c>
      <c r="G48" s="986">
        <f>IF(E48&lt;&gt;0,F48/E48%,0)</f>
        <v>0</v>
      </c>
    </row>
    <row r="49" spans="1:7" ht="15" customHeight="1" x14ac:dyDescent="0.25">
      <c r="A49" s="985"/>
      <c r="B49" s="422" t="s">
        <v>647</v>
      </c>
      <c r="C49" s="423">
        <f>Adatbevitel!$C$154</f>
        <v>0</v>
      </c>
      <c r="D49" s="430">
        <f>Adatbevitel!$E$154</f>
        <v>0</v>
      </c>
      <c r="E49" s="971"/>
      <c r="F49" s="971"/>
      <c r="G49" s="986"/>
    </row>
    <row r="50" spans="1:7" ht="15" customHeight="1" x14ac:dyDescent="0.25">
      <c r="A50" s="973" t="s">
        <v>650</v>
      </c>
      <c r="B50" s="425" t="s">
        <v>651</v>
      </c>
      <c r="C50" s="426">
        <f>Adatbevitel!$C$164+Adatbevitel!$C$135</f>
        <v>0</v>
      </c>
      <c r="D50" s="427">
        <f>Adatbevitel!$E$164+Adatbevitel!$E$135</f>
        <v>0</v>
      </c>
      <c r="E50" s="971">
        <f>IF(C51&lt;&gt;0,C50/C51%,0)</f>
        <v>0</v>
      </c>
      <c r="F50" s="967">
        <f>IF(D51&lt;&gt;0,D50/D51%,0)</f>
        <v>0</v>
      </c>
      <c r="G50" s="968">
        <f>IF(E50&lt;&gt;0,F50/E50%,0)</f>
        <v>0</v>
      </c>
    </row>
    <row r="51" spans="1:7" ht="15" customHeight="1" x14ac:dyDescent="0.25">
      <c r="A51" s="973"/>
      <c r="B51" s="422" t="s">
        <v>647</v>
      </c>
      <c r="C51" s="423">
        <f>Adatbevitel!$C$154</f>
        <v>0</v>
      </c>
      <c r="D51" s="430">
        <f>Adatbevitel!$E$154</f>
        <v>0</v>
      </c>
      <c r="E51" s="971"/>
      <c r="F51" s="967"/>
      <c r="G51" s="968"/>
    </row>
    <row r="52" spans="1:7" ht="15" customHeight="1" x14ac:dyDescent="0.25">
      <c r="A52" s="981" t="s">
        <v>652</v>
      </c>
      <c r="B52" s="425" t="s">
        <v>651</v>
      </c>
      <c r="C52" s="427">
        <f>Adatbevitel!$C$164+Adatbevitel!$C$135</f>
        <v>0</v>
      </c>
      <c r="D52" s="427">
        <f>Adatbevitel!$E$164+Adatbevitel!$E$135</f>
        <v>0</v>
      </c>
      <c r="E52" s="982" t="e">
        <f>C52/C53*100</f>
        <v>#DIV/0!</v>
      </c>
      <c r="F52" s="983" t="e">
        <f>D52/D53*100</f>
        <v>#DIV/0!</v>
      </c>
      <c r="G52" s="984" t="e">
        <f>F52/E52*100</f>
        <v>#DIV/0!</v>
      </c>
    </row>
    <row r="53" spans="1:7" ht="15" customHeight="1" x14ac:dyDescent="0.25">
      <c r="A53" s="981"/>
      <c r="B53" s="414" t="s">
        <v>197</v>
      </c>
      <c r="C53" s="432">
        <f>Adatbevitel!$C$79</f>
        <v>0</v>
      </c>
      <c r="D53" s="432">
        <f>Adatbevitel!$E$79</f>
        <v>0</v>
      </c>
      <c r="E53" s="982"/>
      <c r="F53" s="983"/>
      <c r="G53" s="984"/>
    </row>
  </sheetData>
  <sheetProtection selectLockedCells="1" selectUnlockedCells="1"/>
  <mergeCells count="61">
    <mergeCell ref="A52:A53"/>
    <mergeCell ref="E52:E53"/>
    <mergeCell ref="F52:F53"/>
    <mergeCell ref="G52:G53"/>
    <mergeCell ref="A48:A49"/>
    <mergeCell ref="E48:E49"/>
    <mergeCell ref="F48:F49"/>
    <mergeCell ref="G48:G49"/>
    <mergeCell ref="A50:A51"/>
    <mergeCell ref="E50:E51"/>
    <mergeCell ref="F50:F51"/>
    <mergeCell ref="G50:G51"/>
    <mergeCell ref="A41:G41"/>
    <mergeCell ref="A46:A47"/>
    <mergeCell ref="E46:E47"/>
    <mergeCell ref="F46:F47"/>
    <mergeCell ref="G46:G47"/>
    <mergeCell ref="A33:A34"/>
    <mergeCell ref="E33:E34"/>
    <mergeCell ref="F33:F34"/>
    <mergeCell ref="G33:G34"/>
    <mergeCell ref="A35:A36"/>
    <mergeCell ref="E35:E36"/>
    <mergeCell ref="F35:F36"/>
    <mergeCell ref="G35:G36"/>
    <mergeCell ref="A31:A32"/>
    <mergeCell ref="E31:E32"/>
    <mergeCell ref="F31:F32"/>
    <mergeCell ref="G31:G32"/>
    <mergeCell ref="I32:J32"/>
    <mergeCell ref="A29:A30"/>
    <mergeCell ref="E29:E30"/>
    <mergeCell ref="F29:F30"/>
    <mergeCell ref="G29:G30"/>
    <mergeCell ref="I30:J30"/>
    <mergeCell ref="A25:A26"/>
    <mergeCell ref="E25:E26"/>
    <mergeCell ref="F25:F26"/>
    <mergeCell ref="G25:G26"/>
    <mergeCell ref="A27:A28"/>
    <mergeCell ref="E27:E28"/>
    <mergeCell ref="F27:F28"/>
    <mergeCell ref="G27:G28"/>
    <mergeCell ref="A15:A16"/>
    <mergeCell ref="E15:E16"/>
    <mergeCell ref="F15:F16"/>
    <mergeCell ref="G15:G16"/>
    <mergeCell ref="A20:G20"/>
    <mergeCell ref="A11:A12"/>
    <mergeCell ref="E11:E12"/>
    <mergeCell ref="F11:F12"/>
    <mergeCell ref="G11:G12"/>
    <mergeCell ref="A13:A14"/>
    <mergeCell ref="E13:E14"/>
    <mergeCell ref="F13:F14"/>
    <mergeCell ref="G13:G14"/>
    <mergeCell ref="A4:G4"/>
    <mergeCell ref="A9:A10"/>
    <mergeCell ref="E9:E10"/>
    <mergeCell ref="F9:F10"/>
    <mergeCell ref="G9:G10"/>
  </mergeCells>
  <hyperlinks>
    <hyperlink ref="J3" location="'Kieg. mell., elemzések'!A67" display="Vissza a kieg. mell.,elemzésekhez" xr:uid="{00000000-0004-0000-1300-000000000000}"/>
    <hyperlink ref="J41" location="'Kieg. mell., elemzések'!A69" display="Vissza a kieg. mell.,elemzésekhez" xr:uid="{00000000-0004-0000-1300-000001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  <rowBreaks count="1" manualBreakCount="1">
    <brk id="1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23"/>
  </sheetPr>
  <dimension ref="A1:M40"/>
  <sheetViews>
    <sheetView topLeftCell="A6" workbookViewId="0">
      <selection activeCell="D36" sqref="D36"/>
    </sheetView>
  </sheetViews>
  <sheetFormatPr defaultColWidth="8.88671875" defaultRowHeight="14.1" customHeight="1" x14ac:dyDescent="0.2"/>
  <cols>
    <col min="1" max="1" width="17.6640625" customWidth="1"/>
    <col min="2" max="2" width="18.6640625" customWidth="1"/>
    <col min="3" max="4" width="7.88671875" customWidth="1"/>
    <col min="5" max="7" width="10.5546875" bestFit="1" customWidth="1"/>
    <col min="8" max="8" width="4.6640625" customWidth="1"/>
    <col min="9" max="9" width="6.6640625" customWidth="1"/>
    <col min="10" max="10" width="8.6640625" style="2" customWidth="1"/>
  </cols>
  <sheetData>
    <row r="1" spans="1:13" ht="15" customHeight="1" x14ac:dyDescent="0.2">
      <c r="A1" s="17" t="str">
        <f>Alapadatok!$E$9</f>
        <v>Minta Kft.</v>
      </c>
      <c r="B1" s="172"/>
      <c r="C1" s="172"/>
      <c r="D1" s="172"/>
      <c r="E1" s="440"/>
      <c r="F1" s="440"/>
      <c r="G1" s="440"/>
    </row>
    <row r="2" spans="1:13" ht="15" customHeight="1" x14ac:dyDescent="0.2">
      <c r="A2" s="17" t="str">
        <f>CONCATENATE("Üzleti év:   ",Alapadatok!$E$13)</f>
        <v>Üzleti év:   2025. év</v>
      </c>
      <c r="B2" s="172"/>
      <c r="C2" s="172"/>
      <c r="D2" s="172"/>
      <c r="E2" s="440"/>
      <c r="F2" s="440"/>
      <c r="G2" s="440"/>
      <c r="J2" s="81" t="s">
        <v>455</v>
      </c>
      <c r="K2" s="37"/>
      <c r="L2" s="37"/>
      <c r="M2" s="66"/>
    </row>
    <row r="3" spans="1:13" ht="15" customHeight="1" x14ac:dyDescent="0.2">
      <c r="A3" s="17"/>
      <c r="B3" s="172"/>
      <c r="C3" s="172"/>
      <c r="D3" s="172"/>
      <c r="E3" s="440"/>
      <c r="F3" s="440"/>
      <c r="G3" s="440"/>
    </row>
    <row r="4" spans="1:13" ht="15" customHeight="1" x14ac:dyDescent="0.2">
      <c r="A4" s="870" t="s">
        <v>653</v>
      </c>
      <c r="B4" s="870"/>
      <c r="C4" s="870"/>
      <c r="D4" s="870"/>
      <c r="E4" s="870"/>
      <c r="F4" s="870"/>
      <c r="G4" s="870"/>
    </row>
    <row r="5" spans="1:13" ht="15" customHeight="1" x14ac:dyDescent="0.2">
      <c r="A5" s="44"/>
      <c r="B5" s="44"/>
      <c r="C5" s="44"/>
      <c r="D5" s="44"/>
      <c r="E5" s="44"/>
      <c r="F5" s="44"/>
      <c r="G5" s="44"/>
    </row>
    <row r="6" spans="1:13" ht="15" customHeight="1" x14ac:dyDescent="0.2">
      <c r="A6" s="17"/>
      <c r="B6" s="172"/>
      <c r="C6" s="172"/>
      <c r="D6" s="172"/>
      <c r="E6" s="440"/>
      <c r="F6" s="440"/>
      <c r="G6" s="440"/>
    </row>
    <row r="7" spans="1:13" ht="15" customHeight="1" x14ac:dyDescent="0.2">
      <c r="A7" s="438" t="s">
        <v>620</v>
      </c>
      <c r="B7" s="408" t="s">
        <v>621</v>
      </c>
      <c r="C7" s="408" t="s">
        <v>38</v>
      </c>
      <c r="D7" s="408" t="s">
        <v>39</v>
      </c>
      <c r="E7" s="411" t="s">
        <v>38</v>
      </c>
      <c r="F7" s="411" t="s">
        <v>39</v>
      </c>
      <c r="G7" s="441" t="s">
        <v>622</v>
      </c>
    </row>
    <row r="8" spans="1:13" ht="15" customHeight="1" x14ac:dyDescent="0.2">
      <c r="A8" s="413"/>
      <c r="B8" s="414"/>
      <c r="C8" s="415" t="s">
        <v>623</v>
      </c>
      <c r="D8" s="415" t="s">
        <v>623</v>
      </c>
      <c r="E8" s="416" t="s">
        <v>624</v>
      </c>
      <c r="F8" s="416" t="s">
        <v>624</v>
      </c>
      <c r="G8" s="417" t="s">
        <v>624</v>
      </c>
    </row>
    <row r="9" spans="1:13" ht="14.1" customHeight="1" x14ac:dyDescent="0.2">
      <c r="A9" s="987" t="s">
        <v>654</v>
      </c>
      <c r="B9" s="418" t="s">
        <v>512</v>
      </c>
      <c r="C9" s="419">
        <f>Adatbevitel!$C$3</f>
        <v>0</v>
      </c>
      <c r="D9" s="420">
        <f>Adatbevitel!$E$3</f>
        <v>0</v>
      </c>
      <c r="E9" s="988" t="e">
        <f>C9/C10*100</f>
        <v>#DIV/0!</v>
      </c>
      <c r="F9" s="989" t="e">
        <f>D9/D10*100</f>
        <v>#DIV/0!</v>
      </c>
      <c r="G9" s="990" t="e">
        <f>F9/E9*100</f>
        <v>#DIV/0!</v>
      </c>
    </row>
    <row r="10" spans="1:13" ht="14.1" customHeight="1" x14ac:dyDescent="0.2">
      <c r="A10" s="987"/>
      <c r="B10" s="428" t="s">
        <v>634</v>
      </c>
      <c r="C10" s="429">
        <f>Adatbevitel!$C$63</f>
        <v>0</v>
      </c>
      <c r="D10" s="430">
        <f>Adatbevitel!$E$63</f>
        <v>0</v>
      </c>
      <c r="E10" s="988"/>
      <c r="F10" s="989"/>
      <c r="G10" s="990"/>
    </row>
    <row r="11" spans="1:13" ht="14.1" customHeight="1" x14ac:dyDescent="0.2">
      <c r="A11" s="969" t="s">
        <v>655</v>
      </c>
      <c r="B11" s="425" t="s">
        <v>516</v>
      </c>
      <c r="C11" s="426">
        <f>Adatbevitel!$C$32</f>
        <v>0</v>
      </c>
      <c r="D11" s="427">
        <f>Adatbevitel!$E$32</f>
        <v>0</v>
      </c>
      <c r="E11" s="970" t="e">
        <f>C11/C12*100</f>
        <v>#DIV/0!</v>
      </c>
      <c r="F11" s="971" t="e">
        <f>D11/D12*100</f>
        <v>#DIV/0!</v>
      </c>
      <c r="G11" s="986" t="e">
        <f>F11/E11*100</f>
        <v>#DIV/0!</v>
      </c>
    </row>
    <row r="12" spans="1:13" ht="14.1" customHeight="1" x14ac:dyDescent="0.2">
      <c r="A12" s="969"/>
      <c r="B12" s="428" t="s">
        <v>634</v>
      </c>
      <c r="C12" s="429">
        <f>Adatbevitel!$C$63</f>
        <v>0</v>
      </c>
      <c r="D12" s="430">
        <f>Adatbevitel!$E$63</f>
        <v>0</v>
      </c>
      <c r="E12" s="970"/>
      <c r="F12" s="971"/>
      <c r="G12" s="986"/>
    </row>
    <row r="13" spans="1:13" ht="14.1" customHeight="1" x14ac:dyDescent="0.2">
      <c r="A13" s="969" t="s">
        <v>656</v>
      </c>
      <c r="B13" s="425" t="s">
        <v>191</v>
      </c>
      <c r="C13" s="442">
        <f>Adatbevitel!$C$64</f>
        <v>0</v>
      </c>
      <c r="D13" s="427">
        <f>Adatbevitel!$E$64</f>
        <v>0</v>
      </c>
      <c r="E13" s="970" t="e">
        <f>C13/C14*100</f>
        <v>#DIV/0!</v>
      </c>
      <c r="F13" s="971" t="e">
        <f>D13/D14*100</f>
        <v>#DIV/0!</v>
      </c>
      <c r="G13" s="986" t="e">
        <f>F13/E13*100</f>
        <v>#DIV/0!</v>
      </c>
    </row>
    <row r="14" spans="1:13" ht="14.1" customHeight="1" x14ac:dyDescent="0.2">
      <c r="A14" s="969"/>
      <c r="B14" s="428" t="s">
        <v>512</v>
      </c>
      <c r="C14" s="443">
        <f>Adatbevitel!$C$3</f>
        <v>0</v>
      </c>
      <c r="D14" s="430">
        <f>Adatbevitel!$E$3</f>
        <v>0</v>
      </c>
      <c r="E14" s="970"/>
      <c r="F14" s="971"/>
      <c r="G14" s="986"/>
    </row>
    <row r="15" spans="1:13" ht="14.1" customHeight="1" x14ac:dyDescent="0.2">
      <c r="A15" s="969" t="s">
        <v>657</v>
      </c>
      <c r="B15" s="425" t="s">
        <v>191</v>
      </c>
      <c r="C15" s="426">
        <f>Adatbevitel!$C$64</f>
        <v>0</v>
      </c>
      <c r="D15" s="427">
        <f>Adatbevitel!$E$64</f>
        <v>0</v>
      </c>
      <c r="E15" s="970" t="e">
        <f>C15/C16*100</f>
        <v>#DIV/0!</v>
      </c>
      <c r="F15" s="971" t="e">
        <f>D15/D16*100</f>
        <v>#DIV/0!</v>
      </c>
      <c r="G15" s="972" t="e">
        <f>F15/E15*100</f>
        <v>#DIV/0!</v>
      </c>
    </row>
    <row r="16" spans="1:13" ht="14.1" customHeight="1" x14ac:dyDescent="0.2">
      <c r="A16" s="969"/>
      <c r="B16" s="428" t="s">
        <v>514</v>
      </c>
      <c r="C16" s="429">
        <f>Adatbevitel!$C$12</f>
        <v>0</v>
      </c>
      <c r="D16" s="430">
        <f>Adatbevitel!$E$12</f>
        <v>0</v>
      </c>
      <c r="E16" s="970"/>
      <c r="F16" s="971"/>
      <c r="G16" s="972"/>
    </row>
    <row r="17" spans="1:13" ht="14.1" customHeight="1" x14ac:dyDescent="0.2">
      <c r="A17" s="969" t="s">
        <v>658</v>
      </c>
      <c r="B17" s="425" t="s">
        <v>191</v>
      </c>
      <c r="C17" s="426">
        <f>Adatbevitel!$C$64</f>
        <v>0</v>
      </c>
      <c r="D17" s="427">
        <f>Adatbevitel!$E$64</f>
        <v>0</v>
      </c>
      <c r="E17" s="970" t="e">
        <f>C17/C18*100</f>
        <v>#DIV/0!</v>
      </c>
      <c r="F17" s="971" t="e">
        <f>D17/D18*100</f>
        <v>#DIV/0!</v>
      </c>
      <c r="G17" s="972" t="e">
        <f>F17/E17*100</f>
        <v>#DIV/0!</v>
      </c>
    </row>
    <row r="18" spans="1:13" ht="14.1" customHeight="1" x14ac:dyDescent="0.2">
      <c r="A18" s="969"/>
      <c r="B18" s="428" t="s">
        <v>392</v>
      </c>
      <c r="C18" s="429">
        <f>Adatbevitel!$C$113</f>
        <v>0</v>
      </c>
      <c r="D18" s="430">
        <f>Adatbevitel!$E$113</f>
        <v>0</v>
      </c>
      <c r="E18" s="970"/>
      <c r="F18" s="971"/>
      <c r="G18" s="972"/>
    </row>
    <row r="19" spans="1:13" ht="14.1" customHeight="1" x14ac:dyDescent="0.2">
      <c r="A19" s="969" t="s">
        <v>659</v>
      </c>
      <c r="B19" s="425" t="s">
        <v>660</v>
      </c>
      <c r="C19" s="426">
        <f>Adatbevitel!$C$96</f>
        <v>0</v>
      </c>
      <c r="D19" s="427">
        <f>Adatbevitel!$E$96</f>
        <v>0</v>
      </c>
      <c r="E19" s="970" t="e">
        <f>C19/C20*100</f>
        <v>#DIV/0!</v>
      </c>
      <c r="F19" s="971" t="e">
        <f>D19/D20*100</f>
        <v>#DIV/0!</v>
      </c>
      <c r="G19" s="972" t="e">
        <f>F19/E19*100</f>
        <v>#DIV/0!</v>
      </c>
    </row>
    <row r="20" spans="1:13" ht="14.1" customHeight="1" x14ac:dyDescent="0.2">
      <c r="A20" s="969"/>
      <c r="B20" s="428" t="s">
        <v>392</v>
      </c>
      <c r="C20" s="429">
        <f>Adatbevitel!$C$113</f>
        <v>0</v>
      </c>
      <c r="D20" s="430">
        <f>Adatbevitel!$E$113</f>
        <v>0</v>
      </c>
      <c r="E20" s="970"/>
      <c r="F20" s="971"/>
      <c r="G20" s="972"/>
    </row>
    <row r="21" spans="1:13" ht="14.1" customHeight="1" x14ac:dyDescent="0.2">
      <c r="A21" s="965" t="s">
        <v>661</v>
      </c>
      <c r="B21" s="418" t="s">
        <v>662</v>
      </c>
      <c r="C21" s="419">
        <f>Adatbevitel!$C$85</f>
        <v>0</v>
      </c>
      <c r="D21" s="420">
        <f>Adatbevitel!$E$85</f>
        <v>0</v>
      </c>
      <c r="E21" s="966" t="e">
        <f>C21/C22*100</f>
        <v>#DIV/0!</v>
      </c>
      <c r="F21" s="967" t="e">
        <f>D21/D22*100</f>
        <v>#DIV/0!</v>
      </c>
      <c r="G21" s="968" t="e">
        <f>IF(E21=0,"",F21/E21*100)</f>
        <v>#DIV/0!</v>
      </c>
    </row>
    <row r="22" spans="1:13" ht="14.1" customHeight="1" x14ac:dyDescent="0.2">
      <c r="A22" s="965"/>
      <c r="B22" s="422" t="s">
        <v>392</v>
      </c>
      <c r="C22" s="429">
        <f>Adatbevitel!$C$113</f>
        <v>0</v>
      </c>
      <c r="D22" s="430">
        <f>Adatbevitel!$E$113</f>
        <v>0</v>
      </c>
      <c r="E22" s="966"/>
      <c r="F22" s="967"/>
      <c r="G22" s="968"/>
    </row>
    <row r="23" spans="1:13" ht="14.1" customHeight="1" x14ac:dyDescent="0.2">
      <c r="A23" s="981" t="s">
        <v>663</v>
      </c>
      <c r="B23" s="425" t="s">
        <v>197</v>
      </c>
      <c r="C23" s="426">
        <f>Adatbevitel!$C$79</f>
        <v>0</v>
      </c>
      <c r="D23" s="427">
        <f>Adatbevitel!$E$79</f>
        <v>0</v>
      </c>
      <c r="E23" s="982" t="e">
        <f>C23/C24*100</f>
        <v>#DIV/0!</v>
      </c>
      <c r="F23" s="983" t="e">
        <f>D23/D24*100</f>
        <v>#DIV/0!</v>
      </c>
      <c r="G23" s="984" t="e">
        <f>F23/E23*100</f>
        <v>#DIV/0!</v>
      </c>
    </row>
    <row r="24" spans="1:13" ht="14.1" customHeight="1" x14ac:dyDescent="0.2">
      <c r="A24" s="981"/>
      <c r="B24" s="414" t="s">
        <v>392</v>
      </c>
      <c r="C24" s="431">
        <f>Adatbevitel!$C$113</f>
        <v>0</v>
      </c>
      <c r="D24" s="432">
        <f>Adatbevitel!$E$113</f>
        <v>0</v>
      </c>
      <c r="E24" s="982"/>
      <c r="F24" s="983"/>
      <c r="G24" s="984"/>
    </row>
    <row r="25" spans="1:13" ht="15" customHeight="1" x14ac:dyDescent="0.2">
      <c r="A25" s="18"/>
      <c r="B25" s="172"/>
      <c r="C25" s="172"/>
      <c r="D25" s="172"/>
      <c r="E25" s="440"/>
      <c r="F25" s="440"/>
      <c r="G25" s="440"/>
    </row>
    <row r="26" spans="1:13" ht="15" customHeight="1" x14ac:dyDescent="0.2">
      <c r="A26" s="18"/>
      <c r="B26" s="172"/>
      <c r="C26" s="172"/>
      <c r="D26" s="172"/>
      <c r="E26" s="440"/>
      <c r="F26" s="440"/>
      <c r="G26" s="440"/>
    </row>
    <row r="27" spans="1:13" ht="15" customHeight="1" x14ac:dyDescent="0.2">
      <c r="A27" s="18"/>
      <c r="B27" s="172"/>
      <c r="C27" s="172"/>
      <c r="D27" s="172"/>
      <c r="E27" s="440"/>
      <c r="F27" s="440"/>
      <c r="G27" s="440"/>
    </row>
    <row r="28" spans="1:13" ht="15" customHeight="1" x14ac:dyDescent="0.2">
      <c r="A28" s="870" t="s">
        <v>664</v>
      </c>
      <c r="B28" s="870"/>
      <c r="C28" s="870"/>
      <c r="D28" s="870"/>
      <c r="E28" s="870"/>
      <c r="F28" s="870"/>
      <c r="G28" s="870"/>
      <c r="I28" s="8"/>
      <c r="J28" s="81" t="s">
        <v>455</v>
      </c>
      <c r="K28" s="37"/>
      <c r="L28" s="37"/>
      <c r="M28" s="66"/>
    </row>
    <row r="29" spans="1:13" ht="15" customHeight="1" x14ac:dyDescent="0.2">
      <c r="A29" s="18"/>
      <c r="B29" s="17"/>
      <c r="C29" s="172"/>
      <c r="D29" s="172"/>
      <c r="E29" s="440"/>
      <c r="F29" s="440"/>
      <c r="G29" s="440"/>
    </row>
    <row r="30" spans="1:13" ht="15" customHeight="1" x14ac:dyDescent="0.2">
      <c r="A30" s="18"/>
      <c r="B30" s="17"/>
      <c r="C30" s="172"/>
      <c r="D30" s="172"/>
      <c r="E30" s="440"/>
      <c r="F30" s="440"/>
      <c r="G30" s="440"/>
    </row>
    <row r="31" spans="1:13" ht="14.1" customHeight="1" x14ac:dyDescent="0.2">
      <c r="A31" s="444" t="s">
        <v>620</v>
      </c>
      <c r="B31" s="408" t="s">
        <v>621</v>
      </c>
      <c r="C31" s="408" t="s">
        <v>38</v>
      </c>
      <c r="D31" s="408" t="s">
        <v>39</v>
      </c>
      <c r="E31" s="411" t="s">
        <v>38</v>
      </c>
      <c r="F31" s="411" t="s">
        <v>39</v>
      </c>
      <c r="G31" s="441" t="s">
        <v>622</v>
      </c>
    </row>
    <row r="32" spans="1:13" ht="14.1" customHeight="1" x14ac:dyDescent="0.2">
      <c r="A32" s="413"/>
      <c r="B32" s="414"/>
      <c r="C32" s="415" t="s">
        <v>623</v>
      </c>
      <c r="D32" s="415" t="s">
        <v>623</v>
      </c>
      <c r="E32" s="416" t="s">
        <v>624</v>
      </c>
      <c r="F32" s="416" t="s">
        <v>624</v>
      </c>
      <c r="G32" s="417" t="s">
        <v>624</v>
      </c>
      <c r="J32"/>
    </row>
    <row r="33" spans="1:10" ht="14.1" customHeight="1" x14ac:dyDescent="0.2">
      <c r="A33" s="987" t="s">
        <v>665</v>
      </c>
      <c r="B33" s="418" t="s">
        <v>643</v>
      </c>
      <c r="C33" s="419">
        <f>Adatbevitel!$C$119</f>
        <v>0</v>
      </c>
      <c r="D33" s="420">
        <f>Adatbevitel!$E$119</f>
        <v>0</v>
      </c>
      <c r="E33" s="988" t="e">
        <f>C33/C34</f>
        <v>#DIV/0!</v>
      </c>
      <c r="F33" s="989" t="e">
        <f>D33/D34</f>
        <v>#DIV/0!</v>
      </c>
      <c r="G33" s="990" t="e">
        <f>F33/E33*100</f>
        <v>#DIV/0!</v>
      </c>
      <c r="J33"/>
    </row>
    <row r="34" spans="1:10" ht="14.1" customHeight="1" x14ac:dyDescent="0.2">
      <c r="A34" s="987"/>
      <c r="B34" s="428" t="s">
        <v>634</v>
      </c>
      <c r="C34" s="429">
        <f>Adatbevitel!$C$63</f>
        <v>0</v>
      </c>
      <c r="D34" s="430">
        <f>Adatbevitel!$E$63</f>
        <v>0</v>
      </c>
      <c r="E34" s="988"/>
      <c r="F34" s="989"/>
      <c r="G34" s="990"/>
      <c r="J34"/>
    </row>
    <row r="35" spans="1:10" ht="14.1" customHeight="1" x14ac:dyDescent="0.2">
      <c r="A35" s="965" t="s">
        <v>666</v>
      </c>
      <c r="B35" s="418" t="s">
        <v>643</v>
      </c>
      <c r="C35" s="419">
        <f>Adatbevitel!$C$119</f>
        <v>0</v>
      </c>
      <c r="D35" s="420">
        <f>Adatbevitel!$E$119</f>
        <v>0</v>
      </c>
      <c r="E35" s="966" t="e">
        <f>C35/C36</f>
        <v>#DIV/0!</v>
      </c>
      <c r="F35" s="967" t="e">
        <f>D35/D36</f>
        <v>#DIV/0!</v>
      </c>
      <c r="G35" s="968" t="e">
        <f>F35/E35*100</f>
        <v>#DIV/0!</v>
      </c>
      <c r="I35" s="870" t="s">
        <v>637</v>
      </c>
      <c r="J35" s="870"/>
    </row>
    <row r="36" spans="1:10" ht="14.1" customHeight="1" x14ac:dyDescent="0.2">
      <c r="A36" s="965"/>
      <c r="B36" s="422" t="s">
        <v>514</v>
      </c>
      <c r="C36" s="423">
        <f>Adatbevitel!$C$12</f>
        <v>0</v>
      </c>
      <c r="D36" s="424">
        <f>Adatbevitel!$E$12</f>
        <v>0</v>
      </c>
      <c r="E36" s="966"/>
      <c r="F36" s="967"/>
      <c r="G36" s="968"/>
      <c r="J36"/>
    </row>
    <row r="37" spans="1:10" ht="14.1" customHeight="1" x14ac:dyDescent="0.2">
      <c r="A37" s="973" t="s">
        <v>667</v>
      </c>
      <c r="B37" s="425" t="s">
        <v>643</v>
      </c>
      <c r="C37" s="426">
        <f>Adatbevitel!$C$119</f>
        <v>0</v>
      </c>
      <c r="D37" s="427">
        <f>Adatbevitel!$E$119</f>
        <v>0</v>
      </c>
      <c r="E37" s="970" t="e">
        <f>C37/C38</f>
        <v>#DIV/0!</v>
      </c>
      <c r="F37" s="971" t="e">
        <f>D37/D38</f>
        <v>#DIV/0!</v>
      </c>
      <c r="G37" s="972" t="e">
        <f>F37/E37*100</f>
        <v>#DIV/0!</v>
      </c>
      <c r="I37" s="991" t="s">
        <v>641</v>
      </c>
      <c r="J37" s="991"/>
    </row>
    <row r="38" spans="1:10" ht="14.1" customHeight="1" x14ac:dyDescent="0.2">
      <c r="A38" s="973"/>
      <c r="B38" s="428" t="s">
        <v>668</v>
      </c>
      <c r="C38" s="429">
        <f>(Adatbevitel!$C$33+J38)/2</f>
        <v>0</v>
      </c>
      <c r="D38" s="430">
        <f>(Adatbevitel!$C$33+Adatbevitel!$E$33)/2</f>
        <v>0</v>
      </c>
      <c r="E38" s="970"/>
      <c r="F38" s="971"/>
      <c r="G38" s="972"/>
      <c r="I38" s="445" t="s">
        <v>669</v>
      </c>
      <c r="J38" s="446"/>
    </row>
    <row r="39" spans="1:10" ht="14.1" customHeight="1" x14ac:dyDescent="0.2">
      <c r="A39" s="981" t="s">
        <v>670</v>
      </c>
      <c r="B39" s="425" t="s">
        <v>643</v>
      </c>
      <c r="C39" s="426">
        <f>Adatbevitel!$C$119</f>
        <v>0</v>
      </c>
      <c r="D39" s="427">
        <f>Adatbevitel!$E$119</f>
        <v>0</v>
      </c>
      <c r="E39" s="982" t="e">
        <f>C39/C40</f>
        <v>#DIV/0!</v>
      </c>
      <c r="F39" s="983" t="e">
        <f>D39/D40</f>
        <v>#DIV/0!</v>
      </c>
      <c r="G39" s="984" t="e">
        <f>F39/E39*100</f>
        <v>#DIV/0!</v>
      </c>
    </row>
    <row r="40" spans="1:10" ht="14.1" customHeight="1" x14ac:dyDescent="0.2">
      <c r="A40" s="981"/>
      <c r="B40" s="414" t="s">
        <v>191</v>
      </c>
      <c r="C40" s="431">
        <f>Adatbevitel!$C$64</f>
        <v>0</v>
      </c>
      <c r="D40" s="432">
        <f>Adatbevitel!$E$64</f>
        <v>0</v>
      </c>
      <c r="E40" s="982"/>
      <c r="F40" s="983"/>
      <c r="G40" s="984"/>
    </row>
  </sheetData>
  <sheetProtection selectLockedCells="1" selectUnlockedCells="1"/>
  <mergeCells count="52">
    <mergeCell ref="A39:A40"/>
    <mergeCell ref="E39:E40"/>
    <mergeCell ref="F39:F40"/>
    <mergeCell ref="G39:G40"/>
    <mergeCell ref="I35:J35"/>
    <mergeCell ref="A37:A38"/>
    <mergeCell ref="E37:E38"/>
    <mergeCell ref="F37:F38"/>
    <mergeCell ref="G37:G38"/>
    <mergeCell ref="I37:J37"/>
    <mergeCell ref="A33:A34"/>
    <mergeCell ref="E33:E34"/>
    <mergeCell ref="F33:F34"/>
    <mergeCell ref="G33:G34"/>
    <mergeCell ref="A35:A36"/>
    <mergeCell ref="E35:E36"/>
    <mergeCell ref="F35:F36"/>
    <mergeCell ref="G35:G36"/>
    <mergeCell ref="A23:A24"/>
    <mergeCell ref="E23:E24"/>
    <mergeCell ref="F23:F24"/>
    <mergeCell ref="G23:G24"/>
    <mergeCell ref="A28:G28"/>
    <mergeCell ref="A19:A20"/>
    <mergeCell ref="E19:E20"/>
    <mergeCell ref="F19:F20"/>
    <mergeCell ref="G19:G20"/>
    <mergeCell ref="A21:A22"/>
    <mergeCell ref="E21:E22"/>
    <mergeCell ref="F21:F22"/>
    <mergeCell ref="G21:G22"/>
    <mergeCell ref="A15:A16"/>
    <mergeCell ref="E15:E16"/>
    <mergeCell ref="F15:F16"/>
    <mergeCell ref="G15:G16"/>
    <mergeCell ref="A17:A18"/>
    <mergeCell ref="E17:E18"/>
    <mergeCell ref="F17:F18"/>
    <mergeCell ref="G17:G18"/>
    <mergeCell ref="A11:A12"/>
    <mergeCell ref="E11:E12"/>
    <mergeCell ref="F11:F12"/>
    <mergeCell ref="G11:G12"/>
    <mergeCell ref="A13:A14"/>
    <mergeCell ref="E13:E14"/>
    <mergeCell ref="F13:F14"/>
    <mergeCell ref="G13:G14"/>
    <mergeCell ref="A4:G4"/>
    <mergeCell ref="A9:A10"/>
    <mergeCell ref="E9:E10"/>
    <mergeCell ref="F9:F10"/>
    <mergeCell ref="G9:G10"/>
  </mergeCells>
  <hyperlinks>
    <hyperlink ref="J2" location="'Kieg. mell., elemzések'!A64" display="Vissza a kieg. mell.,elemzésekhez" xr:uid="{00000000-0004-0000-1400-000000000000}"/>
    <hyperlink ref="J28" location="'Kieg. mell., elemzések'!A65" display="Vissza a kieg. mell.,elemzésekhez" xr:uid="{00000000-0004-0000-1400-000001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23"/>
  </sheetPr>
  <dimension ref="A1:N38"/>
  <sheetViews>
    <sheetView topLeftCell="A12" workbookViewId="0"/>
  </sheetViews>
  <sheetFormatPr defaultColWidth="8.88671875" defaultRowHeight="12.75" x14ac:dyDescent="0.2"/>
  <cols>
    <col min="1" max="1" width="7.33203125" style="18" customWidth="1"/>
    <col min="2" max="2" width="25.6640625" style="18" customWidth="1"/>
    <col min="3" max="4" width="8.88671875" style="18" customWidth="1"/>
    <col min="5" max="5" width="6.33203125" style="18" customWidth="1"/>
    <col min="6" max="6" width="6.5546875" style="18" customWidth="1"/>
    <col min="7" max="7" width="8.88671875" style="18" customWidth="1"/>
    <col min="8" max="8" width="14.88671875" style="18" customWidth="1"/>
    <col min="9" max="16384" width="8.88671875" style="18"/>
  </cols>
  <sheetData>
    <row r="1" spans="1:14" x14ac:dyDescent="0.2">
      <c r="A1" s="17" t="str">
        <f>Alapadatok!$E$9</f>
        <v>Minta Kft.</v>
      </c>
      <c r="B1" s="17"/>
    </row>
    <row r="2" spans="1:14" x14ac:dyDescent="0.2">
      <c r="A2" s="17" t="str">
        <f>CONCATENATE("Üzleti év:   ",Alapadatok!$E$13)</f>
        <v>Üzleti év:   2025. év</v>
      </c>
      <c r="B2" s="17"/>
    </row>
    <row r="4" spans="1:14" ht="15" x14ac:dyDescent="0.2">
      <c r="A4" s="17" t="s">
        <v>230</v>
      </c>
      <c r="C4" s="18" t="s">
        <v>38</v>
      </c>
      <c r="D4" s="18" t="s">
        <v>671</v>
      </c>
      <c r="F4" s="44"/>
      <c r="I4" s="18" t="s">
        <v>38</v>
      </c>
      <c r="J4" s="18" t="s">
        <v>671</v>
      </c>
      <c r="K4" s="81" t="s">
        <v>455</v>
      </c>
      <c r="L4" s="37"/>
      <c r="M4" s="37"/>
      <c r="N4" s="37"/>
    </row>
    <row r="5" spans="1:14" x14ac:dyDescent="0.2">
      <c r="A5" s="17"/>
      <c r="F5" s="44"/>
    </row>
    <row r="6" spans="1:14" x14ac:dyDescent="0.2">
      <c r="A6" s="17"/>
      <c r="B6" s="44" t="s">
        <v>672</v>
      </c>
      <c r="F6" s="44"/>
      <c r="G6" s="17" t="s">
        <v>673</v>
      </c>
      <c r="H6" s="17"/>
    </row>
    <row r="7" spans="1:14" x14ac:dyDescent="0.2">
      <c r="A7" s="17" t="s">
        <v>377</v>
      </c>
      <c r="B7" s="18" t="s">
        <v>674</v>
      </c>
      <c r="C7" s="447">
        <f>SUM(C8:C9)</f>
        <v>0</v>
      </c>
      <c r="D7" s="447">
        <f>SUM(D8:D9)</f>
        <v>0</v>
      </c>
      <c r="E7" s="19"/>
      <c r="F7" s="44" t="s">
        <v>377</v>
      </c>
      <c r="G7" s="18" t="s">
        <v>675</v>
      </c>
      <c r="I7" s="447">
        <f>Adatbevitel!$C$106</f>
        <v>0</v>
      </c>
      <c r="J7" s="447">
        <f>Adatbevitel!$E$106</f>
        <v>0</v>
      </c>
    </row>
    <row r="8" spans="1:14" x14ac:dyDescent="0.2">
      <c r="A8" s="17"/>
      <c r="B8" s="18" t="s">
        <v>520</v>
      </c>
      <c r="C8" s="19">
        <f>Adatbevitel!$C$56</f>
        <v>0</v>
      </c>
      <c r="D8" s="19">
        <f>Adatbevitel!$E$56</f>
        <v>0</v>
      </c>
      <c r="E8" s="19"/>
      <c r="F8" s="44"/>
      <c r="I8" s="19"/>
      <c r="J8" s="19"/>
    </row>
    <row r="9" spans="1:14" x14ac:dyDescent="0.2">
      <c r="A9" s="17"/>
      <c r="B9" s="18" t="s">
        <v>676</v>
      </c>
      <c r="C9" s="19"/>
      <c r="D9" s="19"/>
      <c r="E9" s="19"/>
      <c r="F9" s="44"/>
    </row>
    <row r="10" spans="1:14" x14ac:dyDescent="0.2">
      <c r="A10" s="17"/>
      <c r="F10" s="44"/>
    </row>
    <row r="11" spans="1:14" x14ac:dyDescent="0.2">
      <c r="A11" s="17" t="s">
        <v>387</v>
      </c>
      <c r="B11" s="18" t="s">
        <v>518</v>
      </c>
      <c r="C11" s="447">
        <f>SUM(C12:C15)</f>
        <v>0</v>
      </c>
      <c r="D11" s="447">
        <f>SUM(D12:D15)</f>
        <v>0</v>
      </c>
      <c r="E11" s="19"/>
      <c r="F11" s="44" t="s">
        <v>387</v>
      </c>
      <c r="G11" s="18" t="s">
        <v>677</v>
      </c>
      <c r="I11" s="447">
        <f>SUM(I12:I13)</f>
        <v>0</v>
      </c>
      <c r="J11" s="447">
        <f>SUM(J12:J13)</f>
        <v>0</v>
      </c>
    </row>
    <row r="12" spans="1:14" x14ac:dyDescent="0.2">
      <c r="A12" s="17"/>
      <c r="B12" s="18" t="s">
        <v>678</v>
      </c>
      <c r="C12" s="19">
        <f>Adatbevitel!$C$41</f>
        <v>0</v>
      </c>
      <c r="D12" s="19">
        <f>Adatbevitel!$E$41</f>
        <v>0</v>
      </c>
      <c r="E12" s="19"/>
      <c r="F12" s="44"/>
      <c r="G12" s="18" t="s">
        <v>679</v>
      </c>
      <c r="I12" s="19">
        <f>Adatbevitel!$C$101</f>
        <v>0</v>
      </c>
      <c r="J12" s="19">
        <f>Adatbevitel!$E$101</f>
        <v>0</v>
      </c>
    </row>
    <row r="13" spans="1:14" x14ac:dyDescent="0.2">
      <c r="A13" s="17"/>
      <c r="B13" s="18" t="s">
        <v>565</v>
      </c>
      <c r="C13" s="19">
        <f>Adatbevitel!$C$45</f>
        <v>0</v>
      </c>
      <c r="D13" s="19">
        <f>Adatbevitel!$E$45</f>
        <v>0</v>
      </c>
      <c r="E13" s="19"/>
      <c r="F13" s="44"/>
      <c r="G13" s="18" t="s">
        <v>680</v>
      </c>
      <c r="I13" s="19">
        <f>Adatbevitel!$C$102</f>
        <v>0</v>
      </c>
      <c r="J13" s="19">
        <f>Adatbevitel!$E$102</f>
        <v>0</v>
      </c>
    </row>
    <row r="14" spans="1:14" x14ac:dyDescent="0.2">
      <c r="A14" s="17"/>
      <c r="B14" s="18" t="s">
        <v>181</v>
      </c>
      <c r="C14" s="19">
        <f>Adatbevitel!$C$40-C13-C12</f>
        <v>0</v>
      </c>
      <c r="D14" s="19">
        <f>Adatbevitel!$E$40-D13-D12</f>
        <v>0</v>
      </c>
      <c r="E14" s="19"/>
      <c r="F14" s="44"/>
      <c r="I14" s="19"/>
      <c r="J14" s="19"/>
    </row>
    <row r="15" spans="1:14" x14ac:dyDescent="0.2">
      <c r="A15" s="17"/>
      <c r="B15" s="18" t="s">
        <v>681</v>
      </c>
      <c r="C15" s="19">
        <f>Adatbevitel!$C$49</f>
        <v>0</v>
      </c>
      <c r="D15" s="19">
        <f>Adatbevitel!$E$49</f>
        <v>0</v>
      </c>
      <c r="E15" s="19"/>
      <c r="F15" s="44"/>
    </row>
    <row r="16" spans="1:14" x14ac:dyDescent="0.2">
      <c r="A16" s="17"/>
      <c r="F16" s="44"/>
    </row>
    <row r="17" spans="1:10" x14ac:dyDescent="0.2">
      <c r="A17" s="17" t="s">
        <v>388</v>
      </c>
      <c r="B17" s="18" t="s">
        <v>517</v>
      </c>
      <c r="C17" s="447">
        <f>SUM(C18:C19)</f>
        <v>0</v>
      </c>
      <c r="D17" s="447">
        <f>SUM(D18:D19)</f>
        <v>0</v>
      </c>
      <c r="E17" s="19"/>
      <c r="F17" s="44" t="s">
        <v>388</v>
      </c>
      <c r="G17" s="18" t="s">
        <v>682</v>
      </c>
      <c r="I17" s="447">
        <f>SUM(I18:I21)</f>
        <v>0</v>
      </c>
      <c r="J17" s="447">
        <f>SUM(J18:J21)</f>
        <v>0</v>
      </c>
    </row>
    <row r="18" spans="1:10" x14ac:dyDescent="0.2">
      <c r="A18" s="17"/>
      <c r="B18" s="18" t="s">
        <v>683</v>
      </c>
      <c r="C18" s="19">
        <f>Adatbevitel!$C$34+Adatbevitel!$C$38+Adatbevitel!$C$39</f>
        <v>0</v>
      </c>
      <c r="D18" s="19">
        <f>Adatbevitel!$E$34+Adatbevitel!$E$38+Adatbevitel!$E$39</f>
        <v>0</v>
      </c>
      <c r="E18" s="19"/>
      <c r="F18" s="44"/>
      <c r="G18" s="18" t="s">
        <v>684</v>
      </c>
      <c r="I18" s="19">
        <f>Adatbevitel!$C$97</f>
        <v>0</v>
      </c>
      <c r="J18" s="19">
        <f>Adatbevitel!$E$97</f>
        <v>0</v>
      </c>
    </row>
    <row r="19" spans="1:10" x14ac:dyDescent="0.2">
      <c r="A19" s="17"/>
      <c r="B19" s="18" t="s">
        <v>685</v>
      </c>
      <c r="C19" s="19">
        <f>Adatbevitel!$C$35+Adatbevitel!$C$36+Adatbevitel!$C$37</f>
        <v>0</v>
      </c>
      <c r="D19" s="19">
        <f>Adatbevitel!$E$35+Adatbevitel!$E$36+Adatbevitel!$E$37</f>
        <v>0</v>
      </c>
      <c r="E19" s="19"/>
      <c r="F19" s="44"/>
      <c r="G19" s="18" t="s">
        <v>686</v>
      </c>
      <c r="I19" s="19">
        <f>Adatbevitel!$C$99</f>
        <v>0</v>
      </c>
      <c r="J19" s="19">
        <f>Adatbevitel!$E$99</f>
        <v>0</v>
      </c>
    </row>
    <row r="20" spans="1:10" x14ac:dyDescent="0.2">
      <c r="A20" s="17"/>
      <c r="F20" s="44"/>
      <c r="G20" s="18" t="s">
        <v>687</v>
      </c>
      <c r="I20" s="19">
        <f>Adatbevitel!$C$100+Adatbevitel!$C$103+Adatbevitel!$C$104+Adatbevitel!$C$105</f>
        <v>0</v>
      </c>
      <c r="J20" s="19">
        <f>Adatbevitel!$E$100+Adatbevitel!$E$103+Adatbevitel!$E$104+Adatbevitel!$E$105</f>
        <v>0</v>
      </c>
    </row>
    <row r="21" spans="1:10" x14ac:dyDescent="0.2">
      <c r="G21" s="18" t="s">
        <v>688</v>
      </c>
      <c r="I21" s="19">
        <f>Adatbevitel!$C$107+Adatbevitel!$C$108</f>
        <v>0</v>
      </c>
      <c r="J21" s="19">
        <f>Adatbevitel!$E$107+Adatbevitel!$E$108</f>
        <v>0</v>
      </c>
    </row>
    <row r="22" spans="1:10" x14ac:dyDescent="0.2">
      <c r="J22" s="19"/>
    </row>
    <row r="23" spans="1:10" x14ac:dyDescent="0.2">
      <c r="A23" s="17" t="s">
        <v>389</v>
      </c>
      <c r="B23" s="18" t="s">
        <v>521</v>
      </c>
      <c r="C23" s="447">
        <f>Adatbevitel!$C$59</f>
        <v>0</v>
      </c>
      <c r="D23" s="447">
        <f>Adatbevitel!$E$59</f>
        <v>0</v>
      </c>
      <c r="E23" s="19"/>
      <c r="F23" s="44" t="s">
        <v>389</v>
      </c>
      <c r="G23" s="18" t="s">
        <v>689</v>
      </c>
      <c r="I23" s="447">
        <f>SUM(I24:I25)</f>
        <v>0</v>
      </c>
      <c r="J23" s="447">
        <f>SUM(J24:J25)</f>
        <v>0</v>
      </c>
    </row>
    <row r="24" spans="1:10" x14ac:dyDescent="0.2">
      <c r="A24" s="17"/>
      <c r="C24" s="19"/>
      <c r="D24" s="19"/>
      <c r="E24" s="19"/>
      <c r="F24" s="44"/>
      <c r="G24" s="18" t="s">
        <v>530</v>
      </c>
      <c r="I24" s="19">
        <f>Adatbevitel!$C$75</f>
        <v>0</v>
      </c>
      <c r="J24" s="19">
        <f>Adatbevitel!$E$75</f>
        <v>0</v>
      </c>
    </row>
    <row r="25" spans="1:10" x14ac:dyDescent="0.2">
      <c r="A25" s="17"/>
      <c r="C25" s="19"/>
      <c r="D25" s="19"/>
      <c r="E25" s="19"/>
      <c r="F25" s="44"/>
      <c r="G25" s="18" t="s">
        <v>690</v>
      </c>
      <c r="I25" s="19">
        <f>Adatbevitel!$C$109</f>
        <v>0</v>
      </c>
      <c r="J25" s="19">
        <f>Adatbevitel!$E$109</f>
        <v>0</v>
      </c>
    </row>
    <row r="26" spans="1:10" x14ac:dyDescent="0.2">
      <c r="A26" s="17"/>
      <c r="F26" s="44"/>
    </row>
    <row r="27" spans="1:10" x14ac:dyDescent="0.2">
      <c r="A27" s="17" t="s">
        <v>429</v>
      </c>
      <c r="B27" s="18" t="s">
        <v>691</v>
      </c>
      <c r="C27" s="196">
        <f>SUM(C28:C30)</f>
        <v>0</v>
      </c>
      <c r="D27" s="196">
        <f>SUM(D28:D30)</f>
        <v>0</v>
      </c>
      <c r="E27" s="19"/>
      <c r="F27" s="44" t="s">
        <v>429</v>
      </c>
      <c r="G27" s="18" t="s">
        <v>692</v>
      </c>
      <c r="I27" s="447">
        <f>SUM(I28:I29)</f>
        <v>0</v>
      </c>
      <c r="J27" s="447">
        <f>SUM(J28:J29)</f>
        <v>0</v>
      </c>
    </row>
    <row r="28" spans="1:10" x14ac:dyDescent="0.2">
      <c r="A28" s="17"/>
      <c r="B28" s="18" t="s">
        <v>513</v>
      </c>
      <c r="C28" s="19">
        <f>Adatbevitel!$C$4</f>
        <v>0</v>
      </c>
      <c r="D28" s="19">
        <f>Adatbevitel!$E$4</f>
        <v>0</v>
      </c>
      <c r="E28" s="19"/>
      <c r="F28" s="44"/>
      <c r="G28" s="18" t="s">
        <v>532</v>
      </c>
      <c r="I28" s="19">
        <f>Adatbevitel!$C$85+Adatbevitel!$C$80</f>
        <v>0</v>
      </c>
      <c r="J28" s="19">
        <f>Adatbevitel!$E$85+Adatbevitel!$E$80</f>
        <v>0</v>
      </c>
    </row>
    <row r="29" spans="1:10" x14ac:dyDescent="0.2">
      <c r="A29" s="17"/>
      <c r="B29" s="18" t="s">
        <v>514</v>
      </c>
      <c r="C29" s="19">
        <f>Adatbevitel!$C$12</f>
        <v>0</v>
      </c>
      <c r="D29" s="19">
        <f>Adatbevitel!$E$12</f>
        <v>0</v>
      </c>
      <c r="E29" s="19"/>
      <c r="F29" s="44"/>
      <c r="G29" s="18" t="s">
        <v>191</v>
      </c>
      <c r="I29" s="19">
        <f>Adatbevitel!$C$64</f>
        <v>0</v>
      </c>
      <c r="J29" s="19">
        <f>Adatbevitel!$E$64</f>
        <v>0</v>
      </c>
    </row>
    <row r="30" spans="1:10" x14ac:dyDescent="0.2">
      <c r="A30" s="17"/>
      <c r="B30" s="18" t="s">
        <v>515</v>
      </c>
      <c r="C30" s="19">
        <f>Adatbevitel!$C$20</f>
        <v>0</v>
      </c>
      <c r="D30" s="19">
        <f>Adatbevitel!$E$20</f>
        <v>0</v>
      </c>
      <c r="E30" s="19"/>
      <c r="F30" s="44"/>
    </row>
    <row r="31" spans="1:10" x14ac:dyDescent="0.2">
      <c r="A31" s="17"/>
      <c r="B31" s="17" t="s">
        <v>693</v>
      </c>
      <c r="C31" s="447">
        <f>C7+C11+C17+C23+C27</f>
        <v>0</v>
      </c>
      <c r="D31" s="447">
        <f>D7+D11+D17+D23+D27</f>
        <v>0</v>
      </c>
      <c r="E31" s="19"/>
      <c r="F31" s="44"/>
      <c r="G31" s="17" t="s">
        <v>694</v>
      </c>
      <c r="H31" s="17"/>
      <c r="I31" s="447">
        <f>I7+I11+I17+I23+I27</f>
        <v>0</v>
      </c>
      <c r="J31" s="447">
        <f>J7+J11+J17+J23+J27</f>
        <v>0</v>
      </c>
    </row>
    <row r="32" spans="1:10" x14ac:dyDescent="0.2">
      <c r="A32" s="17"/>
      <c r="B32" s="17"/>
      <c r="C32" s="196"/>
      <c r="D32" s="196"/>
      <c r="E32" s="19"/>
      <c r="F32" s="44"/>
      <c r="G32" s="17"/>
      <c r="H32" s="17"/>
      <c r="I32" s="196"/>
      <c r="J32" s="196"/>
    </row>
    <row r="33" spans="1:11" x14ac:dyDescent="0.2">
      <c r="A33" s="17" t="s">
        <v>695</v>
      </c>
      <c r="C33" s="870" t="s">
        <v>38</v>
      </c>
      <c r="D33" s="870"/>
      <c r="E33" s="870"/>
      <c r="F33" s="870"/>
      <c r="H33" s="870" t="s">
        <v>671</v>
      </c>
      <c r="I33" s="870"/>
      <c r="J33" s="870"/>
      <c r="K33" s="44"/>
    </row>
    <row r="34" spans="1:11" x14ac:dyDescent="0.2">
      <c r="C34" s="84" t="s">
        <v>696</v>
      </c>
      <c r="D34" s="84" t="s">
        <v>697</v>
      </c>
      <c r="E34" s="870" t="s">
        <v>624</v>
      </c>
      <c r="F34" s="870"/>
      <c r="H34" s="84" t="s">
        <v>696</v>
      </c>
      <c r="I34" s="84" t="s">
        <v>697</v>
      </c>
      <c r="J34" s="44" t="s">
        <v>624</v>
      </c>
      <c r="K34" s="44"/>
    </row>
    <row r="35" spans="1:11" x14ac:dyDescent="0.2">
      <c r="B35" s="160" t="s">
        <v>698</v>
      </c>
      <c r="C35" s="448">
        <f>C7</f>
        <v>0</v>
      </c>
      <c r="D35" s="448">
        <f>I7</f>
        <v>0</v>
      </c>
      <c r="E35" s="992" t="e">
        <f>C35/D35*100</f>
        <v>#DIV/0!</v>
      </c>
      <c r="F35" s="992"/>
      <c r="H35" s="448">
        <f>D7</f>
        <v>0</v>
      </c>
      <c r="I35" s="448">
        <f>J7</f>
        <v>0</v>
      </c>
      <c r="J35" s="449" t="e">
        <f>H35/I35*100</f>
        <v>#DIV/0!</v>
      </c>
      <c r="K35" s="440"/>
    </row>
    <row r="36" spans="1:11" x14ac:dyDescent="0.2">
      <c r="B36" s="160" t="s">
        <v>699</v>
      </c>
      <c r="C36" s="450">
        <f>C7+C11</f>
        <v>0</v>
      </c>
      <c r="D36" s="450">
        <f>I7+I11</f>
        <v>0</v>
      </c>
      <c r="E36" s="992" t="e">
        <f>C36/D36*100</f>
        <v>#DIV/0!</v>
      </c>
      <c r="F36" s="992"/>
      <c r="H36" s="450">
        <f>D7+D11</f>
        <v>0</v>
      </c>
      <c r="I36" s="450">
        <f>J7+J11</f>
        <v>0</v>
      </c>
      <c r="J36" s="449" t="e">
        <f>H36/I36*100</f>
        <v>#DIV/0!</v>
      </c>
      <c r="K36" s="440"/>
    </row>
    <row r="37" spans="1:11" x14ac:dyDescent="0.2">
      <c r="B37" s="451" t="s">
        <v>700</v>
      </c>
      <c r="C37" s="450">
        <f>C7+C11+C17</f>
        <v>0</v>
      </c>
      <c r="D37" s="450">
        <f>I7+I11+I17</f>
        <v>0</v>
      </c>
      <c r="E37" s="992" t="e">
        <f>C37/D37*100</f>
        <v>#DIV/0!</v>
      </c>
      <c r="F37" s="992"/>
      <c r="H37" s="450">
        <f>D7+D11+D17</f>
        <v>0</v>
      </c>
      <c r="I37" s="450">
        <f>J7+J11+J17</f>
        <v>0</v>
      </c>
      <c r="J37" s="449" t="e">
        <f>H37/I37*100</f>
        <v>#DIV/0!</v>
      </c>
      <c r="K37" s="440"/>
    </row>
    <row r="38" spans="1:11" x14ac:dyDescent="0.2">
      <c r="B38" s="451" t="s">
        <v>701</v>
      </c>
      <c r="C38" s="450">
        <f>C31-C27</f>
        <v>0</v>
      </c>
      <c r="D38" s="450">
        <f>I31-I27</f>
        <v>0</v>
      </c>
      <c r="E38" s="992" t="e">
        <f>C38/D38*100</f>
        <v>#DIV/0!</v>
      </c>
      <c r="F38" s="992"/>
      <c r="H38" s="450">
        <f>D31-D27</f>
        <v>0</v>
      </c>
      <c r="I38" s="450">
        <f>J31-J27</f>
        <v>0</v>
      </c>
      <c r="J38" s="449" t="e">
        <f>H38/I38*100</f>
        <v>#DIV/0!</v>
      </c>
      <c r="K38" s="440"/>
    </row>
  </sheetData>
  <sheetProtection selectLockedCells="1" selectUnlockedCells="1"/>
  <mergeCells count="7">
    <mergeCell ref="E38:F38"/>
    <mergeCell ref="C33:F33"/>
    <mergeCell ref="H33:J33"/>
    <mergeCell ref="E34:F34"/>
    <mergeCell ref="E35:F35"/>
    <mergeCell ref="E36:F36"/>
    <mergeCell ref="E37:F37"/>
  </mergeCells>
  <hyperlinks>
    <hyperlink ref="K4" location="'Kieg. mell., elemzések'!A69" display="Vissza a kieg. mell.,elemzésekhez" xr:uid="{00000000-0004-0000-1500-000000000000}"/>
  </hyperlinks>
  <pageMargins left="0.78749999999999998" right="0.78749999999999998" top="0.59027777777777779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23"/>
  </sheetPr>
  <dimension ref="A1:L26"/>
  <sheetViews>
    <sheetView workbookViewId="0">
      <selection activeCell="G21" sqref="G21:G22"/>
    </sheetView>
  </sheetViews>
  <sheetFormatPr defaultColWidth="8.88671875" defaultRowHeight="12.75" x14ac:dyDescent="0.2"/>
  <cols>
    <col min="1" max="1" width="17.109375" style="18" customWidth="1"/>
    <col min="2" max="2" width="17.6640625" style="18" customWidth="1"/>
    <col min="3" max="3" width="8.88671875" style="18" hidden="1" customWidth="1"/>
    <col min="4" max="4" width="8.88671875" style="18" customWidth="1"/>
    <col min="5" max="5" width="10.5546875" style="18" bestFit="1" customWidth="1"/>
    <col min="6" max="6" width="8.88671875" style="18" customWidth="1"/>
    <col min="7" max="7" width="11.109375" style="18" bestFit="1" customWidth="1"/>
    <col min="8" max="16384" width="8.88671875" style="18"/>
  </cols>
  <sheetData>
    <row r="1" spans="1:12" ht="12.75" customHeight="1" x14ac:dyDescent="0.2">
      <c r="A1" s="17" t="str">
        <f>Alapadatok!$E$9</f>
        <v>Minta Kft.</v>
      </c>
      <c r="D1" s="452"/>
      <c r="E1" s="452"/>
      <c r="F1" s="452"/>
    </row>
    <row r="2" spans="1:12" ht="12.75" customHeight="1" x14ac:dyDescent="0.2">
      <c r="A2" s="17" t="str">
        <f>CONCATENATE("Üzleti év:   ",Alapadatok!$E$13)</f>
        <v>Üzleti év:   2025. év</v>
      </c>
      <c r="D2" s="452"/>
      <c r="E2" s="452"/>
      <c r="F2" s="452"/>
    </row>
    <row r="3" spans="1:12" ht="15" customHeight="1" x14ac:dyDescent="0.2">
      <c r="A3" s="17"/>
      <c r="D3" s="452"/>
      <c r="E3" s="452"/>
      <c r="F3" s="452"/>
    </row>
    <row r="4" spans="1:12" ht="15" customHeight="1" x14ac:dyDescent="0.2">
      <c r="A4" s="870" t="s">
        <v>702</v>
      </c>
      <c r="B4" s="870"/>
      <c r="C4" s="870"/>
      <c r="D4" s="870"/>
      <c r="E4" s="870"/>
      <c r="F4" s="870"/>
      <c r="G4" s="870"/>
      <c r="I4" s="81" t="s">
        <v>455</v>
      </c>
      <c r="J4" s="37"/>
      <c r="K4" s="37"/>
      <c r="L4" s="37"/>
    </row>
    <row r="5" spans="1:12" ht="15" customHeight="1" x14ac:dyDescent="0.2">
      <c r="B5" s="75"/>
      <c r="C5" s="44"/>
      <c r="D5" s="44"/>
      <c r="E5" s="44"/>
      <c r="F5" s="44"/>
    </row>
    <row r="6" spans="1:12" ht="15" customHeight="1" x14ac:dyDescent="0.2">
      <c r="G6" s="135" t="s">
        <v>458</v>
      </c>
    </row>
    <row r="7" spans="1:12" x14ac:dyDescent="0.2">
      <c r="A7" s="993" t="s">
        <v>703</v>
      </c>
      <c r="B7" s="993"/>
      <c r="C7" s="453"/>
      <c r="D7" s="991" t="s">
        <v>38</v>
      </c>
      <c r="E7" s="991"/>
      <c r="F7" s="994" t="s">
        <v>39</v>
      </c>
      <c r="G7" s="994"/>
    </row>
    <row r="8" spans="1:12" ht="25.5" x14ac:dyDescent="0.2">
      <c r="A8" s="993"/>
      <c r="B8" s="993"/>
      <c r="C8" s="454"/>
      <c r="D8" s="455" t="s">
        <v>623</v>
      </c>
      <c r="E8" s="456" t="s">
        <v>704</v>
      </c>
      <c r="F8" s="455" t="s">
        <v>623</v>
      </c>
      <c r="G8" s="456" t="s">
        <v>704</v>
      </c>
    </row>
    <row r="9" spans="1:12" ht="12.75" customHeight="1" x14ac:dyDescent="0.2">
      <c r="A9" s="995" t="s">
        <v>705</v>
      </c>
      <c r="B9" s="995"/>
      <c r="C9" s="457"/>
      <c r="D9" s="458">
        <f>Adatbevitel!$C$138</f>
        <v>0</v>
      </c>
      <c r="E9" s="459">
        <v>100</v>
      </c>
      <c r="F9" s="460">
        <f>Adatbevitel!$E$138</f>
        <v>0</v>
      </c>
      <c r="G9" s="461">
        <v>100</v>
      </c>
    </row>
    <row r="10" spans="1:12" ht="12.75" customHeight="1" x14ac:dyDescent="0.2">
      <c r="A10" s="996" t="s">
        <v>706</v>
      </c>
      <c r="B10" s="996"/>
      <c r="C10" s="462"/>
      <c r="D10" s="463">
        <f>Adatbevitel!$C$160</f>
        <v>0</v>
      </c>
      <c r="E10" s="464" t="e">
        <f>D10/$D$9%</f>
        <v>#DIV/0!</v>
      </c>
      <c r="F10" s="465">
        <f>Adatbevitel!$E$160</f>
        <v>0</v>
      </c>
      <c r="G10" s="466" t="e">
        <f>F10/$F$9%</f>
        <v>#DIV/0!</v>
      </c>
    </row>
    <row r="11" spans="1:12" ht="12.75" customHeight="1" x14ac:dyDescent="0.2">
      <c r="A11" s="996" t="s">
        <v>707</v>
      </c>
      <c r="B11" s="996"/>
      <c r="C11" s="462"/>
      <c r="D11" s="463">
        <f>Adatbevitel!$C$161</f>
        <v>0</v>
      </c>
      <c r="E11" s="464" t="e">
        <f>D11/$D$9%</f>
        <v>#DIV/0!</v>
      </c>
      <c r="F11" s="465">
        <f>Adatbevitel!$E$161</f>
        <v>0</v>
      </c>
      <c r="G11" s="466" t="e">
        <f>F11/$F$9%</f>
        <v>#DIV/0!</v>
      </c>
    </row>
    <row r="12" spans="1:12" ht="12.75" customHeight="1" x14ac:dyDescent="0.2">
      <c r="A12" s="996" t="s">
        <v>445</v>
      </c>
      <c r="B12" s="996"/>
      <c r="C12" s="462"/>
      <c r="D12" s="463">
        <f>Adatbevitel!$C$162</f>
        <v>0</v>
      </c>
      <c r="E12" s="464" t="e">
        <f>D12/$D$9%</f>
        <v>#DIV/0!</v>
      </c>
      <c r="F12" s="465">
        <f>Adatbevitel!$E$162</f>
        <v>0</v>
      </c>
      <c r="G12" s="466" t="e">
        <f>F12/$F$9%</f>
        <v>#DIV/0!</v>
      </c>
    </row>
    <row r="13" spans="1:12" ht="12.75" customHeight="1" x14ac:dyDescent="0.2">
      <c r="A13" s="996" t="s">
        <v>1876</v>
      </c>
      <c r="B13" s="996"/>
      <c r="C13" s="832"/>
      <c r="D13" s="463">
        <f>Adatbevitel!$C$163</f>
        <v>0</v>
      </c>
      <c r="E13" s="833" t="e">
        <f>D13/$D$9%</f>
        <v>#DIV/0!</v>
      </c>
      <c r="F13" s="465">
        <f>Adatbevitel!$E$163</f>
        <v>0</v>
      </c>
      <c r="G13" s="466" t="e">
        <f>F13/$F$9%</f>
        <v>#DIV/0!</v>
      </c>
    </row>
    <row r="14" spans="1:12" ht="12.75" customHeight="1" x14ac:dyDescent="0.2">
      <c r="A14" s="997" t="s">
        <v>529</v>
      </c>
      <c r="B14" s="997"/>
      <c r="C14" s="467"/>
      <c r="D14" s="468">
        <f>Adatbevitel!$C$164</f>
        <v>0</v>
      </c>
      <c r="E14" s="469" t="e">
        <f>D14/$D$9%</f>
        <v>#DIV/0!</v>
      </c>
      <c r="F14" s="470">
        <f>Adatbevitel!$E$164</f>
        <v>0</v>
      </c>
      <c r="G14" s="471" t="e">
        <f>F14/$F$9%</f>
        <v>#DIV/0!</v>
      </c>
    </row>
    <row r="15" spans="1:12" ht="15" customHeight="1" x14ac:dyDescent="0.2"/>
    <row r="16" spans="1:12" ht="15" customHeight="1" x14ac:dyDescent="0.2"/>
    <row r="17" spans="1:7" ht="15" customHeight="1" x14ac:dyDescent="0.2">
      <c r="A17" s="160"/>
      <c r="B17" s="160"/>
      <c r="C17" s="160"/>
      <c r="D17" s="161"/>
      <c r="E17" s="472"/>
      <c r="F17" s="161"/>
      <c r="G17" s="472"/>
    </row>
    <row r="18" spans="1:7" ht="15" customHeight="1" x14ac:dyDescent="0.2">
      <c r="A18" s="870" t="s">
        <v>708</v>
      </c>
      <c r="B18" s="870"/>
      <c r="C18" s="870"/>
      <c r="D18" s="870"/>
      <c r="E18" s="870"/>
      <c r="F18" s="870"/>
      <c r="G18" s="870"/>
    </row>
    <row r="19" spans="1:7" ht="15" customHeight="1" x14ac:dyDescent="0.2">
      <c r="A19" s="160"/>
      <c r="B19" s="160"/>
      <c r="C19" s="160"/>
      <c r="D19" s="161"/>
      <c r="E19" s="472"/>
      <c r="F19" s="161"/>
      <c r="G19" s="472"/>
    </row>
    <row r="20" spans="1:7" ht="15" customHeight="1" x14ac:dyDescent="0.2"/>
    <row r="21" spans="1:7" ht="12.75" customHeight="1" x14ac:dyDescent="0.2">
      <c r="A21" s="1001" t="s">
        <v>709</v>
      </c>
      <c r="B21" s="473" t="s">
        <v>710</v>
      </c>
      <c r="C21" s="453"/>
      <c r="D21" s="474">
        <f>Adatbevitel!$C$138</f>
        <v>0</v>
      </c>
      <c r="E21" s="1002" t="e">
        <f>D21/D22%</f>
        <v>#DIV/0!</v>
      </c>
      <c r="F21" s="439">
        <f>Adatbevitel!$E$138</f>
        <v>0</v>
      </c>
      <c r="G21" s="1003" t="e">
        <f>F21/F22%</f>
        <v>#DIV/0!</v>
      </c>
    </row>
    <row r="22" spans="1:7" ht="15" customHeight="1" x14ac:dyDescent="0.2">
      <c r="A22" s="1001"/>
      <c r="B22" s="172" t="s">
        <v>643</v>
      </c>
      <c r="D22" s="475">
        <f>Adatbevitel!$C$119</f>
        <v>0</v>
      </c>
      <c r="E22" s="1002"/>
      <c r="F22" s="424">
        <f>Adatbevitel!$E$119</f>
        <v>0</v>
      </c>
      <c r="G22" s="1003"/>
    </row>
    <row r="23" spans="1:7" ht="12.75" customHeight="1" x14ac:dyDescent="0.2">
      <c r="A23" s="1004" t="s">
        <v>711</v>
      </c>
      <c r="B23" s="425" t="s">
        <v>710</v>
      </c>
      <c r="C23" s="476"/>
      <c r="D23" s="442">
        <f>Adatbevitel!$C$138</f>
        <v>0</v>
      </c>
      <c r="E23" s="1005" t="e">
        <f>D23/D24%</f>
        <v>#DIV/0!</v>
      </c>
      <c r="F23" s="427">
        <f>Adatbevitel!$E$138</f>
        <v>0</v>
      </c>
      <c r="G23" s="1006" t="e">
        <f>F23/F24%</f>
        <v>#DIV/0!</v>
      </c>
    </row>
    <row r="24" spans="1:7" ht="15" customHeight="1" x14ac:dyDescent="0.2">
      <c r="A24" s="1004"/>
      <c r="B24" s="428" t="s">
        <v>191</v>
      </c>
      <c r="C24" s="477"/>
      <c r="D24" s="443">
        <f>Adatbevitel!$C$64</f>
        <v>0</v>
      </c>
      <c r="E24" s="1005"/>
      <c r="F24" s="430">
        <f>Adatbevitel!$E$64</f>
        <v>0</v>
      </c>
      <c r="G24" s="1006"/>
    </row>
    <row r="25" spans="1:7" ht="12.75" customHeight="1" x14ac:dyDescent="0.2">
      <c r="A25" s="998" t="s">
        <v>712</v>
      </c>
      <c r="B25" s="418" t="s">
        <v>710</v>
      </c>
      <c r="D25" s="478">
        <f>Adatbevitel!$C$138</f>
        <v>0</v>
      </c>
      <c r="E25" s="999" t="e">
        <f>D25/D26%</f>
        <v>#DIV/0!</v>
      </c>
      <c r="F25" s="420">
        <f>Adatbevitel!$E$138</f>
        <v>0</v>
      </c>
      <c r="G25" s="1000" t="e">
        <f>F25/F26%</f>
        <v>#DIV/0!</v>
      </c>
    </row>
    <row r="26" spans="1:7" ht="15" customHeight="1" x14ac:dyDescent="0.2">
      <c r="A26" s="998"/>
      <c r="B26" s="414" t="s">
        <v>713</v>
      </c>
      <c r="C26" s="454"/>
      <c r="D26" s="479">
        <f>Adatbevitel!$C$63</f>
        <v>0</v>
      </c>
      <c r="E26" s="999"/>
      <c r="F26" s="432">
        <f>Adatbevitel!$E$63</f>
        <v>0</v>
      </c>
      <c r="G26" s="1000"/>
    </row>
  </sheetData>
  <sheetProtection selectLockedCells="1" selectUnlockedCells="1"/>
  <mergeCells count="20">
    <mergeCell ref="A25:A26"/>
    <mergeCell ref="E25:E26"/>
    <mergeCell ref="G25:G26"/>
    <mergeCell ref="A21:A22"/>
    <mergeCell ref="E21:E22"/>
    <mergeCell ref="G21:G22"/>
    <mergeCell ref="A23:A24"/>
    <mergeCell ref="E23:E24"/>
    <mergeCell ref="G23:G24"/>
    <mergeCell ref="A10:B10"/>
    <mergeCell ref="A11:B11"/>
    <mergeCell ref="A12:B12"/>
    <mergeCell ref="A14:B14"/>
    <mergeCell ref="A18:G18"/>
    <mergeCell ref="A13:B13"/>
    <mergeCell ref="A4:G4"/>
    <mergeCell ref="A7:B8"/>
    <mergeCell ref="D7:E7"/>
    <mergeCell ref="F7:G7"/>
    <mergeCell ref="A9:B9"/>
  </mergeCells>
  <hyperlinks>
    <hyperlink ref="I4" location="'Kieg. mell., elemzések'!A1" display="Vissza a kieg. mell.,elemzésekhez" xr:uid="{00000000-0004-0000-16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23"/>
  </sheetPr>
  <dimension ref="A1:J28"/>
  <sheetViews>
    <sheetView workbookViewId="0">
      <selection activeCell="B28" sqref="B28"/>
    </sheetView>
  </sheetViews>
  <sheetFormatPr defaultColWidth="8.88671875" defaultRowHeight="14.25" x14ac:dyDescent="0.2"/>
  <cols>
    <col min="1" max="1" width="35.109375" style="2" customWidth="1"/>
    <col min="2" max="2" width="9.5546875" style="2" customWidth="1"/>
    <col min="3" max="3" width="10.6640625" style="2" bestFit="1" customWidth="1"/>
    <col min="4" max="4" width="8.88671875" style="2" customWidth="1"/>
    <col min="5" max="5" width="10.6640625" style="2" bestFit="1" customWidth="1"/>
    <col min="6" max="16384" width="8.88671875" style="2"/>
  </cols>
  <sheetData>
    <row r="1" spans="1:10" ht="15.75" customHeight="1" x14ac:dyDescent="0.2">
      <c r="A1" s="17" t="str">
        <f>Alapadatok!$E$9</f>
        <v>Minta Kft.</v>
      </c>
      <c r="B1" s="452"/>
      <c r="C1" s="452"/>
      <c r="D1" s="452"/>
      <c r="E1" s="18"/>
    </row>
    <row r="2" spans="1:10" ht="15.75" customHeight="1" x14ac:dyDescent="0.2">
      <c r="A2" s="17" t="str">
        <f>CONCATENATE("Üzleti év:   ",Alapadatok!$E$13)</f>
        <v>Üzleti év:   2025. év</v>
      </c>
      <c r="B2" s="452"/>
      <c r="C2" s="452"/>
      <c r="D2" s="452"/>
      <c r="E2" s="18"/>
    </row>
    <row r="3" spans="1:10" ht="15" customHeight="1" x14ac:dyDescent="0.2">
      <c r="A3" s="17"/>
      <c r="B3" s="452"/>
      <c r="C3" s="452"/>
      <c r="D3" s="452"/>
      <c r="E3" s="18"/>
      <c r="G3" s="81" t="s">
        <v>455</v>
      </c>
      <c r="H3" s="37"/>
      <c r="I3" s="37"/>
      <c r="J3" s="66"/>
    </row>
    <row r="4" spans="1:10" ht="15" customHeight="1" x14ac:dyDescent="0.2">
      <c r="A4" s="870" t="s">
        <v>714</v>
      </c>
      <c r="B4" s="870"/>
      <c r="C4" s="870"/>
      <c r="D4" s="870"/>
      <c r="E4" s="870"/>
    </row>
    <row r="5" spans="1:10" ht="15" customHeight="1" x14ac:dyDescent="0.2">
      <c r="A5" s="870" t="s">
        <v>715</v>
      </c>
      <c r="B5" s="870"/>
      <c r="C5" s="870"/>
      <c r="D5" s="870"/>
      <c r="E5" s="870"/>
    </row>
    <row r="6" spans="1:10" ht="15" customHeight="1" x14ac:dyDescent="0.2">
      <c r="A6" s="18"/>
      <c r="B6" s="18"/>
      <c r="C6" s="18"/>
      <c r="E6" s="135"/>
    </row>
    <row r="7" spans="1:10" x14ac:dyDescent="0.2">
      <c r="A7" s="993" t="s">
        <v>703</v>
      </c>
      <c r="B7" s="1007" t="s">
        <v>38</v>
      </c>
      <c r="C7" s="1007"/>
      <c r="D7" s="1008" t="s">
        <v>39</v>
      </c>
      <c r="E7" s="1008"/>
    </row>
    <row r="8" spans="1:10" ht="18.75" customHeight="1" x14ac:dyDescent="0.2">
      <c r="A8" s="993"/>
      <c r="B8" s="480" t="s">
        <v>623</v>
      </c>
      <c r="C8" s="481" t="s">
        <v>624</v>
      </c>
      <c r="D8" s="480" t="s">
        <v>623</v>
      </c>
      <c r="E8" s="482" t="s">
        <v>624</v>
      </c>
    </row>
    <row r="9" spans="1:10" x14ac:dyDescent="0.2">
      <c r="A9" s="483" t="s">
        <v>716</v>
      </c>
      <c r="B9" s="484">
        <f>Adatbevitel!$C$119</f>
        <v>0</v>
      </c>
      <c r="C9" s="485" t="e">
        <f t="shared" ref="C9:C28" si="0">B9/$B$14%</f>
        <v>#DIV/0!</v>
      </c>
      <c r="D9" s="484">
        <f>Adatbevitel!$E$119</f>
        <v>0</v>
      </c>
      <c r="E9" s="486" t="e">
        <f t="shared" ref="E9:E28" si="1">D9/$D$14%</f>
        <v>#DIV/0!</v>
      </c>
    </row>
    <row r="10" spans="1:10" x14ac:dyDescent="0.2">
      <c r="A10" s="273" t="s">
        <v>717</v>
      </c>
      <c r="B10" s="484">
        <f>Adatbevitel!$C$120</f>
        <v>0</v>
      </c>
      <c r="C10" s="487" t="e">
        <f t="shared" si="0"/>
        <v>#DIV/0!</v>
      </c>
      <c r="D10" s="488">
        <f>Adatbevitel!$E$120</f>
        <v>0</v>
      </c>
      <c r="E10" s="489" t="e">
        <f t="shared" si="1"/>
        <v>#DIV/0!</v>
      </c>
    </row>
    <row r="11" spans="1:10" x14ac:dyDescent="0.2">
      <c r="A11" s="273" t="s">
        <v>718</v>
      </c>
      <c r="B11" s="490">
        <f>Adatbevitel!$C$121</f>
        <v>0</v>
      </c>
      <c r="C11" s="487" t="e">
        <f t="shared" si="0"/>
        <v>#DIV/0!</v>
      </c>
      <c r="D11" s="488">
        <f>Adatbevitel!$E$121</f>
        <v>0</v>
      </c>
      <c r="E11" s="489" t="e">
        <f t="shared" si="1"/>
        <v>#DIV/0!</v>
      </c>
    </row>
    <row r="12" spans="1:10" x14ac:dyDescent="0.2">
      <c r="A12" s="398" t="s">
        <v>719</v>
      </c>
      <c r="B12" s="208">
        <f>SUM(B9:B11)</f>
        <v>0</v>
      </c>
      <c r="C12" s="491" t="e">
        <f t="shared" si="0"/>
        <v>#DIV/0!</v>
      </c>
      <c r="D12" s="208">
        <f>SUM(D9:D11)</f>
        <v>0</v>
      </c>
      <c r="E12" s="492" t="e">
        <f t="shared" si="1"/>
        <v>#DIV/0!</v>
      </c>
    </row>
    <row r="13" spans="1:10" x14ac:dyDescent="0.2">
      <c r="A13" s="277" t="s">
        <v>720</v>
      </c>
      <c r="B13" s="493">
        <f>Adatbevitel!$C$123</f>
        <v>0</v>
      </c>
      <c r="C13" s="494" t="e">
        <f t="shared" si="0"/>
        <v>#DIV/0!</v>
      </c>
      <c r="D13" s="495">
        <f>Adatbevitel!$E$123</f>
        <v>0</v>
      </c>
      <c r="E13" s="496" t="e">
        <f t="shared" si="1"/>
        <v>#DIV/0!</v>
      </c>
    </row>
    <row r="14" spans="1:10" x14ac:dyDescent="0.2">
      <c r="A14" s="403" t="s">
        <v>721</v>
      </c>
      <c r="B14" s="497">
        <f>SUM(B12:B13)</f>
        <v>0</v>
      </c>
      <c r="C14" s="498" t="e">
        <f t="shared" si="0"/>
        <v>#DIV/0!</v>
      </c>
      <c r="D14" s="499">
        <f>SUM(D12:D13)</f>
        <v>0</v>
      </c>
      <c r="E14" s="500" t="e">
        <f t="shared" si="1"/>
        <v>#DIV/0!</v>
      </c>
    </row>
    <row r="15" spans="1:10" x14ac:dyDescent="0.2">
      <c r="A15" s="483" t="s">
        <v>722</v>
      </c>
      <c r="B15" s="484">
        <f>Adatbevitel!$C$125</f>
        <v>0</v>
      </c>
      <c r="C15" s="485" t="e">
        <f t="shared" si="0"/>
        <v>#DIV/0!</v>
      </c>
      <c r="D15" s="484">
        <f>Adatbevitel!$E$125</f>
        <v>0</v>
      </c>
      <c r="E15" s="501" t="e">
        <f t="shared" si="1"/>
        <v>#DIV/0!</v>
      </c>
    </row>
    <row r="16" spans="1:10" x14ac:dyDescent="0.2">
      <c r="A16" s="273" t="s">
        <v>723</v>
      </c>
      <c r="B16" s="488">
        <f>Adatbevitel!$C$126</f>
        <v>0</v>
      </c>
      <c r="C16" s="502" t="e">
        <f t="shared" si="0"/>
        <v>#DIV/0!</v>
      </c>
      <c r="D16" s="488">
        <f>Adatbevitel!$E$126</f>
        <v>0</v>
      </c>
      <c r="E16" s="489" t="e">
        <f t="shared" si="1"/>
        <v>#DIV/0!</v>
      </c>
    </row>
    <row r="17" spans="1:5" x14ac:dyDescent="0.2">
      <c r="A17" s="273" t="s">
        <v>724</v>
      </c>
      <c r="B17" s="488">
        <f>Adatbevitel!$C$127</f>
        <v>0</v>
      </c>
      <c r="C17" s="502" t="e">
        <f t="shared" si="0"/>
        <v>#DIV/0!</v>
      </c>
      <c r="D17" s="488">
        <f>Adatbevitel!$E$127</f>
        <v>0</v>
      </c>
      <c r="E17" s="503" t="e">
        <f t="shared" si="1"/>
        <v>#DIV/0!</v>
      </c>
    </row>
    <row r="18" spans="1:5" x14ac:dyDescent="0.2">
      <c r="A18" s="273" t="s">
        <v>725</v>
      </c>
      <c r="B18" s="488">
        <f>Adatbevitel!$C$128</f>
        <v>0</v>
      </c>
      <c r="C18" s="502" t="e">
        <f t="shared" si="0"/>
        <v>#DIV/0!</v>
      </c>
      <c r="D18" s="488">
        <f>Adatbevitel!$E$128</f>
        <v>0</v>
      </c>
      <c r="E18" s="489" t="e">
        <f t="shared" si="1"/>
        <v>#DIV/0!</v>
      </c>
    </row>
    <row r="19" spans="1:5" x14ac:dyDescent="0.2">
      <c r="A19" s="273" t="s">
        <v>726</v>
      </c>
      <c r="B19" s="493">
        <f>Adatbevitel!$C$129</f>
        <v>0</v>
      </c>
      <c r="C19" s="504" t="e">
        <f t="shared" si="0"/>
        <v>#DIV/0!</v>
      </c>
      <c r="D19" s="493">
        <f>Adatbevitel!$E$129</f>
        <v>0</v>
      </c>
      <c r="E19" s="503" t="e">
        <f t="shared" si="1"/>
        <v>#DIV/0!</v>
      </c>
    </row>
    <row r="20" spans="1:5" x14ac:dyDescent="0.2">
      <c r="A20" s="398" t="s">
        <v>727</v>
      </c>
      <c r="B20" s="208">
        <f>Adatbevitel!$C$130</f>
        <v>0</v>
      </c>
      <c r="C20" s="491" t="e">
        <f t="shared" si="0"/>
        <v>#DIV/0!</v>
      </c>
      <c r="D20" s="208">
        <f>Adatbevitel!$E$130</f>
        <v>0</v>
      </c>
      <c r="E20" s="492" t="e">
        <f t="shared" si="1"/>
        <v>#DIV/0!</v>
      </c>
    </row>
    <row r="21" spans="1:5" x14ac:dyDescent="0.2">
      <c r="A21" s="505" t="s">
        <v>728</v>
      </c>
      <c r="B21" s="490">
        <f>Adatbevitel!$C$131</f>
        <v>0</v>
      </c>
      <c r="C21" s="502" t="e">
        <f t="shared" si="0"/>
        <v>#DIV/0!</v>
      </c>
      <c r="D21" s="490">
        <f>Adatbevitel!$E$131</f>
        <v>0</v>
      </c>
      <c r="E21" s="503" t="e">
        <f t="shared" si="1"/>
        <v>#DIV/0!</v>
      </c>
    </row>
    <row r="22" spans="1:5" x14ac:dyDescent="0.2">
      <c r="A22" s="505" t="s">
        <v>729</v>
      </c>
      <c r="B22" s="488">
        <f>Adatbevitel!$C$132</f>
        <v>0</v>
      </c>
      <c r="C22" s="502" t="e">
        <f t="shared" si="0"/>
        <v>#DIV/0!</v>
      </c>
      <c r="D22" s="488">
        <f>Adatbevitel!$E$132</f>
        <v>0</v>
      </c>
      <c r="E22" s="489" t="e">
        <f t="shared" si="1"/>
        <v>#DIV/0!</v>
      </c>
    </row>
    <row r="23" spans="1:5" x14ac:dyDescent="0.2">
      <c r="A23" s="505" t="s">
        <v>730</v>
      </c>
      <c r="B23" s="493">
        <f>Adatbevitel!$C$133</f>
        <v>0</v>
      </c>
      <c r="C23" s="504" t="e">
        <f t="shared" si="0"/>
        <v>#DIV/0!</v>
      </c>
      <c r="D23" s="493">
        <f>Adatbevitel!$E$133</f>
        <v>0</v>
      </c>
      <c r="E23" s="503" t="e">
        <f t="shared" si="1"/>
        <v>#DIV/0!</v>
      </c>
    </row>
    <row r="24" spans="1:5" x14ac:dyDescent="0.2">
      <c r="A24" s="398" t="s">
        <v>731</v>
      </c>
      <c r="B24" s="208">
        <f>Adatbevitel!$C$134</f>
        <v>0</v>
      </c>
      <c r="C24" s="491" t="e">
        <f t="shared" si="0"/>
        <v>#DIV/0!</v>
      </c>
      <c r="D24" s="208">
        <f>Adatbevitel!$E$134</f>
        <v>0</v>
      </c>
      <c r="E24" s="492" t="e">
        <f t="shared" si="1"/>
        <v>#DIV/0!</v>
      </c>
    </row>
    <row r="25" spans="1:5" x14ac:dyDescent="0.2">
      <c r="A25" s="273" t="s">
        <v>732</v>
      </c>
      <c r="B25" s="490">
        <f>Adatbevitel!$C$135</f>
        <v>0</v>
      </c>
      <c r="C25" s="502" t="e">
        <f t="shared" si="0"/>
        <v>#DIV/0!</v>
      </c>
      <c r="D25" s="490">
        <f>Adatbevitel!$E$135</f>
        <v>0</v>
      </c>
      <c r="E25" s="506" t="e">
        <f t="shared" si="1"/>
        <v>#DIV/0!</v>
      </c>
    </row>
    <row r="26" spans="1:5" x14ac:dyDescent="0.2">
      <c r="A26" s="277" t="s">
        <v>733</v>
      </c>
      <c r="B26" s="493">
        <f>Adatbevitel!$C$136</f>
        <v>0</v>
      </c>
      <c r="C26" s="504" t="e">
        <f t="shared" si="0"/>
        <v>#DIV/0!</v>
      </c>
      <c r="D26" s="493">
        <f>Adatbevitel!$E$136</f>
        <v>0</v>
      </c>
      <c r="E26" s="503" t="e">
        <f t="shared" si="1"/>
        <v>#DIV/0!</v>
      </c>
    </row>
    <row r="27" spans="1:5" x14ac:dyDescent="0.2">
      <c r="A27" s="403" t="s">
        <v>734</v>
      </c>
      <c r="B27" s="497">
        <f>B20+B24+B25+B26</f>
        <v>0</v>
      </c>
      <c r="C27" s="507" t="e">
        <f t="shared" si="0"/>
        <v>#DIV/0!</v>
      </c>
      <c r="D27" s="497">
        <f>D20+D24+D25+D26</f>
        <v>0</v>
      </c>
      <c r="E27" s="508" t="e">
        <f t="shared" si="1"/>
        <v>#DIV/0!</v>
      </c>
    </row>
    <row r="28" spans="1:5" x14ac:dyDescent="0.2">
      <c r="A28" s="509" t="s">
        <v>735</v>
      </c>
      <c r="B28" s="499">
        <f>Adatbevitel!$C$138</f>
        <v>0</v>
      </c>
      <c r="C28" s="498" t="e">
        <f t="shared" si="0"/>
        <v>#DIV/0!</v>
      </c>
      <c r="D28" s="499">
        <f>Adatbevitel!$E$138</f>
        <v>0</v>
      </c>
      <c r="E28" s="510" t="e">
        <f t="shared" si="1"/>
        <v>#DIV/0!</v>
      </c>
    </row>
  </sheetData>
  <sheetProtection selectLockedCells="1" selectUnlockedCells="1"/>
  <mergeCells count="5">
    <mergeCell ref="A4:E4"/>
    <mergeCell ref="A5:E5"/>
    <mergeCell ref="A7:A8"/>
    <mergeCell ref="B7:C7"/>
    <mergeCell ref="D7:E7"/>
  </mergeCells>
  <hyperlinks>
    <hyperlink ref="G3" location="'Kieg. mell., elemzések'!A57" display="Vissza a kieg. mell.,elemzésekhez" xr:uid="{00000000-0004-0000-17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23"/>
  </sheetPr>
  <dimension ref="A1:I22"/>
  <sheetViews>
    <sheetView workbookViewId="0"/>
  </sheetViews>
  <sheetFormatPr defaultColWidth="8.88671875" defaultRowHeight="15.75" x14ac:dyDescent="0.25"/>
  <cols>
    <col min="1" max="1" width="37.44140625" style="210" customWidth="1"/>
    <col min="2" max="2" width="10.6640625" style="511" customWidth="1"/>
    <col min="3" max="3" width="8.88671875" style="511" customWidth="1"/>
    <col min="4" max="4" width="8.6640625" style="512" customWidth="1"/>
    <col min="5" max="16384" width="8.88671875" style="210"/>
  </cols>
  <sheetData>
    <row r="1" spans="1:9" x14ac:dyDescent="0.25">
      <c r="A1" s="17" t="str">
        <f>Alapadatok!$E$9</f>
        <v>Minta Kft.</v>
      </c>
      <c r="B1" s="450"/>
      <c r="C1" s="450"/>
      <c r="D1" s="513"/>
    </row>
    <row r="2" spans="1:9" x14ac:dyDescent="0.25">
      <c r="A2" s="17" t="str">
        <f>CONCATENATE("Üzleti év:   ",Alapadatok!$E$13)</f>
        <v>Üzleti év:   2025. év</v>
      </c>
      <c r="B2" s="450"/>
      <c r="C2" s="450"/>
      <c r="D2" s="513"/>
    </row>
    <row r="3" spans="1:9" ht="15" customHeight="1" x14ac:dyDescent="0.25">
      <c r="A3" s="18"/>
      <c r="B3" s="450"/>
      <c r="C3" s="450"/>
      <c r="D3" s="513"/>
      <c r="F3" s="81" t="s">
        <v>455</v>
      </c>
      <c r="G3" s="37"/>
      <c r="H3" s="37"/>
      <c r="I3" s="514"/>
    </row>
    <row r="4" spans="1:9" ht="15" customHeight="1" x14ac:dyDescent="0.25">
      <c r="A4" s="1009" t="s">
        <v>206</v>
      </c>
      <c r="B4" s="1009"/>
      <c r="C4" s="1009"/>
      <c r="D4" s="1009"/>
    </row>
    <row r="5" spans="1:9" ht="15" customHeight="1" x14ac:dyDescent="0.25">
      <c r="A5" s="18"/>
      <c r="B5" s="450"/>
      <c r="C5" s="450"/>
      <c r="D5" s="513"/>
    </row>
    <row r="6" spans="1:9" ht="15" customHeight="1" x14ac:dyDescent="0.25">
      <c r="A6" s="18"/>
      <c r="B6" s="450"/>
      <c r="C6" s="450"/>
      <c r="D6" s="515" t="s">
        <v>458</v>
      </c>
    </row>
    <row r="7" spans="1:9" x14ac:dyDescent="0.25">
      <c r="A7" s="371" t="s">
        <v>391</v>
      </c>
      <c r="B7" s="516" t="s">
        <v>38</v>
      </c>
      <c r="C7" s="516" t="s">
        <v>671</v>
      </c>
      <c r="D7" s="517" t="s">
        <v>498</v>
      </c>
    </row>
    <row r="8" spans="1:9" x14ac:dyDescent="0.25">
      <c r="A8" s="269" t="s">
        <v>736</v>
      </c>
      <c r="B8" s="271">
        <f>Adatbevitel!$C$125</f>
        <v>0</v>
      </c>
      <c r="C8" s="271">
        <f>Adatbevitel!$E$125</f>
        <v>0</v>
      </c>
      <c r="D8" s="518">
        <f t="shared" ref="D8:D22" si="0">IF(B8&lt;&gt;0,C8/B8%,0)</f>
        <v>0</v>
      </c>
    </row>
    <row r="9" spans="1:9" x14ac:dyDescent="0.25">
      <c r="A9" s="280" t="s">
        <v>737</v>
      </c>
      <c r="B9" s="275">
        <f>Adatbevitel!$C$126</f>
        <v>0</v>
      </c>
      <c r="C9" s="271">
        <f>Adatbevitel!$E$126</f>
        <v>0</v>
      </c>
      <c r="D9" s="519">
        <f t="shared" si="0"/>
        <v>0</v>
      </c>
    </row>
    <row r="10" spans="1:9" x14ac:dyDescent="0.25">
      <c r="A10" s="273" t="s">
        <v>738</v>
      </c>
      <c r="B10" s="275">
        <f>Adatbevitel!$C$127</f>
        <v>0</v>
      </c>
      <c r="C10" s="271">
        <f>Adatbevitel!$E$127</f>
        <v>0</v>
      </c>
      <c r="D10" s="519">
        <f t="shared" si="0"/>
        <v>0</v>
      </c>
    </row>
    <row r="11" spans="1:9" x14ac:dyDescent="0.25">
      <c r="A11" s="280" t="s">
        <v>739</v>
      </c>
      <c r="B11" s="275">
        <f>Adatbevitel!$C$128</f>
        <v>0</v>
      </c>
      <c r="C11" s="271">
        <f>Adatbevitel!$E$128</f>
        <v>0</v>
      </c>
      <c r="D11" s="519">
        <f t="shared" si="0"/>
        <v>0</v>
      </c>
    </row>
    <row r="12" spans="1:9" x14ac:dyDescent="0.25">
      <c r="A12" s="277" t="s">
        <v>740</v>
      </c>
      <c r="B12" s="520">
        <f>Adatbevitel!$C$129</f>
        <v>0</v>
      </c>
      <c r="C12" s="271">
        <f>Adatbevitel!$E$129</f>
        <v>0</v>
      </c>
      <c r="D12" s="521">
        <f t="shared" si="0"/>
        <v>0</v>
      </c>
    </row>
    <row r="13" spans="1:9" x14ac:dyDescent="0.25">
      <c r="A13" s="398" t="s">
        <v>741</v>
      </c>
      <c r="B13" s="522">
        <f>Adatbevitel!$C$130</f>
        <v>0</v>
      </c>
      <c r="C13" s="523">
        <f>Adatbevitel!$E$130</f>
        <v>0</v>
      </c>
      <c r="D13" s="524">
        <f t="shared" si="0"/>
        <v>0</v>
      </c>
    </row>
    <row r="14" spans="1:9" x14ac:dyDescent="0.25">
      <c r="A14" s="269" t="s">
        <v>742</v>
      </c>
      <c r="B14" s="271">
        <f>Adatbevitel!$C$131</f>
        <v>0</v>
      </c>
      <c r="C14" s="271">
        <f>Adatbevitel!$E$131</f>
        <v>0</v>
      </c>
      <c r="D14" s="518">
        <f t="shared" si="0"/>
        <v>0</v>
      </c>
    </row>
    <row r="15" spans="1:9" x14ac:dyDescent="0.25">
      <c r="A15" s="280" t="s">
        <v>743</v>
      </c>
      <c r="B15" s="275">
        <f>Adatbevitel!$C$132</f>
        <v>0</v>
      </c>
      <c r="C15" s="271">
        <f>Adatbevitel!$E$132</f>
        <v>0</v>
      </c>
      <c r="D15" s="519">
        <f t="shared" si="0"/>
        <v>0</v>
      </c>
    </row>
    <row r="16" spans="1:9" x14ac:dyDescent="0.25">
      <c r="A16" s="277" t="s">
        <v>744</v>
      </c>
      <c r="B16" s="520">
        <f>Adatbevitel!$C$133</f>
        <v>0</v>
      </c>
      <c r="C16" s="271">
        <f>Adatbevitel!$E$133</f>
        <v>0</v>
      </c>
      <c r="D16" s="521">
        <f t="shared" si="0"/>
        <v>0</v>
      </c>
    </row>
    <row r="17" spans="1:4" x14ac:dyDescent="0.25">
      <c r="A17" s="398" t="s">
        <v>745</v>
      </c>
      <c r="B17" s="522">
        <f>Adatbevitel!$C$134</f>
        <v>0</v>
      </c>
      <c r="C17" s="523">
        <f>Adatbevitel!$E$134</f>
        <v>0</v>
      </c>
      <c r="D17" s="524">
        <f t="shared" si="0"/>
        <v>0</v>
      </c>
    </row>
    <row r="18" spans="1:4" x14ac:dyDescent="0.25">
      <c r="A18" s="269" t="s">
        <v>432</v>
      </c>
      <c r="B18" s="271">
        <f>Adatbevitel!$C$135</f>
        <v>0</v>
      </c>
      <c r="C18" s="271">
        <f>Adatbevitel!$E$135</f>
        <v>0</v>
      </c>
      <c r="D18" s="518">
        <f t="shared" si="0"/>
        <v>0</v>
      </c>
    </row>
    <row r="19" spans="1:4" x14ac:dyDescent="0.25">
      <c r="A19" s="280" t="s">
        <v>434</v>
      </c>
      <c r="B19" s="275">
        <f>Adatbevitel!$C$136</f>
        <v>0</v>
      </c>
      <c r="C19" s="271">
        <f>Adatbevitel!$E$136</f>
        <v>0</v>
      </c>
      <c r="D19" s="519">
        <f t="shared" si="0"/>
        <v>0</v>
      </c>
    </row>
    <row r="20" spans="1:4" x14ac:dyDescent="0.25">
      <c r="A20" s="398" t="s">
        <v>746</v>
      </c>
      <c r="B20" s="522">
        <f>B13+B17+B18+B19</f>
        <v>0</v>
      </c>
      <c r="C20" s="522">
        <f>C13+C17+C18+C19</f>
        <v>0</v>
      </c>
      <c r="D20" s="524">
        <f t="shared" si="0"/>
        <v>0</v>
      </c>
    </row>
    <row r="21" spans="1:4" x14ac:dyDescent="0.25">
      <c r="A21" s="525" t="s">
        <v>747</v>
      </c>
      <c r="B21" s="275">
        <f>Adatbevitel!$C$159</f>
        <v>0</v>
      </c>
      <c r="C21" s="275">
        <f>Adatbevitel!$E$159</f>
        <v>0</v>
      </c>
      <c r="D21" s="519">
        <f t="shared" si="0"/>
        <v>0</v>
      </c>
    </row>
    <row r="22" spans="1:4" x14ac:dyDescent="0.25">
      <c r="A22" s="526" t="s">
        <v>748</v>
      </c>
      <c r="B22" s="527">
        <f>SUM(B20:B21)</f>
        <v>0</v>
      </c>
      <c r="C22" s="527">
        <f>SUM(C20:C21)</f>
        <v>0</v>
      </c>
      <c r="D22" s="528">
        <f t="shared" si="0"/>
        <v>0</v>
      </c>
    </row>
  </sheetData>
  <sheetProtection selectLockedCells="1" selectUnlockedCells="1"/>
  <mergeCells count="1">
    <mergeCell ref="A4:D4"/>
  </mergeCells>
  <hyperlinks>
    <hyperlink ref="F3" location="'Kieg. mell., elemzések'!A56" display="Vissza a kieg. mell.,elemzésekhez" xr:uid="{00000000-0004-0000-18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23"/>
  </sheetPr>
  <dimension ref="A1:O36"/>
  <sheetViews>
    <sheetView workbookViewId="0">
      <selection activeCell="H14" sqref="H14"/>
    </sheetView>
  </sheetViews>
  <sheetFormatPr defaultColWidth="8.88671875" defaultRowHeight="12.75" x14ac:dyDescent="0.2"/>
  <cols>
    <col min="1" max="1" width="19" style="18" customWidth="1"/>
    <col min="2" max="2" width="30.33203125" style="18" customWidth="1"/>
    <col min="3" max="3" width="1.5546875" style="18" customWidth="1"/>
    <col min="4" max="4" width="9" style="18" customWidth="1"/>
    <col min="5" max="5" width="1.5546875" style="18" customWidth="1"/>
    <col min="6" max="6" width="7" style="18" customWidth="1"/>
    <col min="7" max="7" width="2.109375" style="18" customWidth="1"/>
    <col min="8" max="8" width="7.6640625" style="18" customWidth="1"/>
    <col min="9" max="9" width="2.33203125" style="18" customWidth="1"/>
    <col min="10" max="16384" width="8.88671875" style="18"/>
  </cols>
  <sheetData>
    <row r="1" spans="1:15" x14ac:dyDescent="0.2">
      <c r="A1" s="17" t="str">
        <f>Alapadatok!$E$9</f>
        <v>Minta Kft.</v>
      </c>
    </row>
    <row r="2" spans="1:15" x14ac:dyDescent="0.2">
      <c r="A2" s="17" t="str">
        <f>CONCATENATE("Üzleti év:   ",Alapadatok!$E$13)</f>
        <v>Üzleti év:   2025. év</v>
      </c>
    </row>
    <row r="3" spans="1:15" x14ac:dyDescent="0.2">
      <c r="A3" s="17"/>
    </row>
    <row r="4" spans="1:15" ht="15.75" x14ac:dyDescent="0.25">
      <c r="A4" s="897" t="s">
        <v>240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M4" s="81" t="s">
        <v>455</v>
      </c>
      <c r="N4" s="37"/>
      <c r="O4" s="37"/>
    </row>
    <row r="5" spans="1:15" x14ac:dyDescent="0.2">
      <c r="A5" s="17"/>
    </row>
    <row r="6" spans="1:15" x14ac:dyDescent="0.2">
      <c r="J6" s="876" t="s">
        <v>458</v>
      </c>
      <c r="K6" s="876"/>
    </row>
    <row r="7" spans="1:15" x14ac:dyDescent="0.2">
      <c r="A7" s="962" t="s">
        <v>749</v>
      </c>
      <c r="B7" s="1010" t="s">
        <v>750</v>
      </c>
      <c r="C7" s="959" t="s">
        <v>751</v>
      </c>
      <c r="D7" s="959"/>
      <c r="E7" s="959"/>
      <c r="F7" s="959"/>
      <c r="G7" s="959" t="s">
        <v>752</v>
      </c>
      <c r="H7" s="959"/>
      <c r="I7" s="959"/>
      <c r="J7" s="959"/>
      <c r="K7" s="529" t="s">
        <v>622</v>
      </c>
    </row>
    <row r="8" spans="1:15" x14ac:dyDescent="0.2">
      <c r="A8" s="962"/>
      <c r="B8" s="1010"/>
      <c r="C8" s="1011" t="s">
        <v>753</v>
      </c>
      <c r="D8" s="1011"/>
      <c r="E8" s="1011"/>
      <c r="F8" s="530" t="s">
        <v>754</v>
      </c>
      <c r="G8" s="1012" t="s">
        <v>753</v>
      </c>
      <c r="H8" s="1012"/>
      <c r="I8" s="1012"/>
      <c r="J8" s="530" t="s">
        <v>754</v>
      </c>
      <c r="K8" s="531" t="s">
        <v>754</v>
      </c>
    </row>
    <row r="9" spans="1:15" ht="12.75" customHeight="1" x14ac:dyDescent="0.2">
      <c r="A9" s="1013" t="s">
        <v>755</v>
      </c>
      <c r="B9" s="532" t="s">
        <v>512</v>
      </c>
      <c r="C9" s="533"/>
      <c r="D9" s="534">
        <f>Adatbevitel!$C$3</f>
        <v>0</v>
      </c>
      <c r="E9" s="453" t="s">
        <v>756</v>
      </c>
      <c r="F9" s="1014">
        <f>IF(D10=0,0,(D9/D10)*100)</f>
        <v>0</v>
      </c>
      <c r="G9" s="535"/>
      <c r="H9" s="534">
        <f>Adatbevitel!$E$3</f>
        <v>0</v>
      </c>
      <c r="I9" s="453"/>
      <c r="J9" s="1014">
        <f>IF(H10=0,0,(H9/H10)*100)</f>
        <v>0</v>
      </c>
      <c r="K9" s="1015">
        <f>IF(F9=0,0,((J9)/(F9)*100))</f>
        <v>0</v>
      </c>
    </row>
    <row r="10" spans="1:15" x14ac:dyDescent="0.2">
      <c r="A10" s="1013"/>
      <c r="B10" s="428" t="s">
        <v>634</v>
      </c>
      <c r="C10" s="536"/>
      <c r="D10" s="429">
        <f>Adatbevitel!$C$63</f>
        <v>0</v>
      </c>
      <c r="E10" s="477"/>
      <c r="F10" s="1014"/>
      <c r="G10" s="537"/>
      <c r="H10" s="429">
        <f>Adatbevitel!$E$63</f>
        <v>0</v>
      </c>
      <c r="J10" s="1014"/>
      <c r="K10" s="1015"/>
    </row>
    <row r="11" spans="1:15" ht="12.75" customHeight="1" x14ac:dyDescent="0.2">
      <c r="A11" s="1004" t="s">
        <v>757</v>
      </c>
      <c r="B11" s="538" t="s">
        <v>758</v>
      </c>
      <c r="C11" s="539"/>
      <c r="D11" s="540">
        <f>Adatbevitel!$C$32+Adatbevitel!$C$59</f>
        <v>0</v>
      </c>
      <c r="E11" s="476"/>
      <c r="F11" s="1016">
        <f>IF(D12=0,0,(D11/D12)*100)</f>
        <v>0</v>
      </c>
      <c r="G11" s="541"/>
      <c r="H11" s="540">
        <f>Adatbevitel!$E$32+Adatbevitel!$E$59</f>
        <v>0</v>
      </c>
      <c r="I11" s="476"/>
      <c r="J11" s="1016">
        <f>IF(H12=0,0,(H11/H12)*100)</f>
        <v>0</v>
      </c>
      <c r="K11" s="1006">
        <f>IF(F11=0,0,(J11/F11)*100)</f>
        <v>0</v>
      </c>
    </row>
    <row r="12" spans="1:15" x14ac:dyDescent="0.2">
      <c r="A12" s="1004"/>
      <c r="B12" s="172" t="s">
        <v>634</v>
      </c>
      <c r="C12" s="536"/>
      <c r="D12" s="429">
        <f>Adatbevitel!$C$63</f>
        <v>0</v>
      </c>
      <c r="E12" s="477"/>
      <c r="F12" s="1016"/>
      <c r="G12" s="542"/>
      <c r="H12" s="429">
        <f>Adatbevitel!$E$63</f>
        <v>0</v>
      </c>
      <c r="I12" s="477"/>
      <c r="J12" s="1016"/>
      <c r="K12" s="1006"/>
    </row>
    <row r="13" spans="1:15" ht="12.75" customHeight="1" x14ac:dyDescent="0.2">
      <c r="A13" s="1004" t="s">
        <v>759</v>
      </c>
      <c r="B13" s="425" t="s">
        <v>191</v>
      </c>
      <c r="C13" s="538"/>
      <c r="D13" s="540">
        <f>Adatbevitel!$C$64</f>
        <v>0</v>
      </c>
      <c r="F13" s="1016">
        <f>IF(D14=0,0,(D13/D14)*100)</f>
        <v>0</v>
      </c>
      <c r="G13" s="537"/>
      <c r="H13" s="540">
        <f>Adatbevitel!$E$64</f>
        <v>0</v>
      </c>
      <c r="J13" s="1016">
        <f>IF(H14=0,0,(H13/H14)*100)</f>
        <v>0</v>
      </c>
      <c r="K13" s="1006">
        <f>IF(F13=0,0,(J13/F13)*100)</f>
        <v>0</v>
      </c>
    </row>
    <row r="14" spans="1:15" x14ac:dyDescent="0.2">
      <c r="A14" s="1004"/>
      <c r="B14" s="428" t="s">
        <v>760</v>
      </c>
      <c r="C14" s="172"/>
      <c r="D14" s="423">
        <f>Adatbevitel!$C$113</f>
        <v>0</v>
      </c>
      <c r="F14" s="1016"/>
      <c r="G14" s="537"/>
      <c r="H14" s="423">
        <f>Adatbevitel!$E$63</f>
        <v>0</v>
      </c>
      <c r="J14" s="1016"/>
      <c r="K14" s="1006"/>
    </row>
    <row r="15" spans="1:15" ht="12.75" customHeight="1" x14ac:dyDescent="0.2">
      <c r="A15" s="1004" t="s">
        <v>761</v>
      </c>
      <c r="B15" s="538" t="s">
        <v>197</v>
      </c>
      <c r="C15" s="539"/>
      <c r="D15" s="540">
        <f>Adatbevitel!$C$79</f>
        <v>0</v>
      </c>
      <c r="E15" s="476"/>
      <c r="F15" s="1016">
        <f>IF(D16=0,0,(D15/D16)*100)</f>
        <v>0</v>
      </c>
      <c r="G15" s="541"/>
      <c r="H15" s="540">
        <f>Adatbevitel!$E$79</f>
        <v>0</v>
      </c>
      <c r="I15" s="476"/>
      <c r="J15" s="1016">
        <f>IF(H16=0,0,(H15/H16)*100)</f>
        <v>0</v>
      </c>
      <c r="K15" s="1006">
        <f>IF(F15=0,0,(J15/F15)*100)</f>
        <v>0</v>
      </c>
    </row>
    <row r="16" spans="1:15" x14ac:dyDescent="0.2">
      <c r="A16" s="1004"/>
      <c r="B16" s="428" t="s">
        <v>760</v>
      </c>
      <c r="C16" s="536"/>
      <c r="D16" s="540">
        <f>Adatbevitel!$C$113</f>
        <v>0</v>
      </c>
      <c r="E16" s="477"/>
      <c r="F16" s="1016"/>
      <c r="G16" s="542"/>
      <c r="H16" s="540">
        <f>Adatbevitel!$E$113</f>
        <v>0</v>
      </c>
      <c r="I16" s="477"/>
      <c r="J16" s="1016"/>
      <c r="K16" s="1006"/>
    </row>
    <row r="17" spans="1:11" ht="12.75" customHeight="1" x14ac:dyDescent="0.2">
      <c r="A17" s="1004" t="s">
        <v>762</v>
      </c>
      <c r="B17" s="425" t="s">
        <v>634</v>
      </c>
      <c r="C17" s="538"/>
      <c r="D17" s="540">
        <f>Adatbevitel!$C$63</f>
        <v>0</v>
      </c>
      <c r="F17" s="1016">
        <f>IF(D18=0,0,(D17/D18)*100)</f>
        <v>0</v>
      </c>
      <c r="G17" s="537"/>
      <c r="H17" s="540">
        <f>Adatbevitel!$E$63</f>
        <v>0</v>
      </c>
      <c r="J17" s="1016">
        <f>IF(H18=0,0,(H17/H18)*100)</f>
        <v>0</v>
      </c>
      <c r="K17" s="1006">
        <f>IF(F17=0,0,(J17/F17)*100)</f>
        <v>0</v>
      </c>
    </row>
    <row r="18" spans="1:11" x14ac:dyDescent="0.2">
      <c r="A18" s="1004"/>
      <c r="B18" s="428" t="s">
        <v>191</v>
      </c>
      <c r="C18" s="172"/>
      <c r="D18" s="540">
        <f>Adatbevitel!$C$64</f>
        <v>0</v>
      </c>
      <c r="F18" s="1016"/>
      <c r="G18" s="537"/>
      <c r="H18" s="540">
        <f>Adatbevitel!$E$64</f>
        <v>0</v>
      </c>
      <c r="J18" s="1016"/>
      <c r="K18" s="1006"/>
    </row>
    <row r="19" spans="1:11" ht="12.75" customHeight="1" x14ac:dyDescent="0.2">
      <c r="A19" s="1004" t="s">
        <v>763</v>
      </c>
      <c r="B19" s="538" t="s">
        <v>643</v>
      </c>
      <c r="C19" s="539"/>
      <c r="D19" s="540">
        <f>Adatbevitel!$C$119</f>
        <v>0</v>
      </c>
      <c r="E19" s="476"/>
      <c r="F19" s="1016">
        <f>IF(D20=0,0,(D19/D20)*100)</f>
        <v>0</v>
      </c>
      <c r="G19" s="541"/>
      <c r="H19" s="540">
        <f>Adatbevitel!$E$119</f>
        <v>0</v>
      </c>
      <c r="I19" s="476"/>
      <c r="J19" s="1016">
        <f>IF(H20=0,0,(H19/H20)*100)</f>
        <v>0</v>
      </c>
      <c r="K19" s="1006">
        <f>IF(F19=0,0,(J19/F19)*100)</f>
        <v>0</v>
      </c>
    </row>
    <row r="20" spans="1:11" x14ac:dyDescent="0.2">
      <c r="A20" s="1004"/>
      <c r="B20" s="428" t="s">
        <v>191</v>
      </c>
      <c r="C20" s="536"/>
      <c r="D20" s="540">
        <f>Adatbevitel!$C$64</f>
        <v>0</v>
      </c>
      <c r="E20" s="477"/>
      <c r="F20" s="1016"/>
      <c r="G20" s="542"/>
      <c r="H20" s="540">
        <f>Adatbevitel!$E$64</f>
        <v>0</v>
      </c>
      <c r="I20" s="477"/>
      <c r="J20" s="1016"/>
      <c r="K20" s="1006"/>
    </row>
    <row r="21" spans="1:11" ht="12.75" customHeight="1" x14ac:dyDescent="0.2">
      <c r="A21" s="1004" t="s">
        <v>764</v>
      </c>
      <c r="B21" s="538" t="s">
        <v>516</v>
      </c>
      <c r="C21" s="539"/>
      <c r="D21" s="540">
        <f>Adatbevitel!$C$32</f>
        <v>0</v>
      </c>
      <c r="F21" s="1016">
        <f>IF(D22=0,0,(D21/D22)*100)</f>
        <v>0</v>
      </c>
      <c r="G21" s="537"/>
      <c r="H21" s="540">
        <f>Adatbevitel!$E$32</f>
        <v>0</v>
      </c>
      <c r="J21" s="1016">
        <f>IF(H22=0,0,(H21/H22)*100)</f>
        <v>0</v>
      </c>
      <c r="K21" s="1006">
        <f>IF(F21=0,0,(J21/F21)*100)</f>
        <v>0</v>
      </c>
    </row>
    <row r="22" spans="1:11" x14ac:dyDescent="0.2">
      <c r="A22" s="1004"/>
      <c r="B22" s="428" t="s">
        <v>533</v>
      </c>
      <c r="C22" s="172"/>
      <c r="D22" s="423">
        <f>Adatbevitel!$C$96</f>
        <v>0</v>
      </c>
      <c r="F22" s="1016"/>
      <c r="G22" s="537"/>
      <c r="H22" s="423">
        <f>Adatbevitel!$E$96</f>
        <v>0</v>
      </c>
      <c r="J22" s="1016"/>
      <c r="K22" s="1006"/>
    </row>
    <row r="23" spans="1:11" ht="12.75" customHeight="1" x14ac:dyDescent="0.2">
      <c r="A23" s="1004" t="s">
        <v>765</v>
      </c>
      <c r="B23" s="538" t="s">
        <v>766</v>
      </c>
      <c r="C23" s="539"/>
      <c r="D23" s="540">
        <f>Adatbevitel!$C$32-Adatbevitel!$C$33</f>
        <v>0</v>
      </c>
      <c r="E23" s="476"/>
      <c r="F23" s="1016">
        <f>IF(D24=0,0,(D23/D24)*100)</f>
        <v>0</v>
      </c>
      <c r="G23" s="541"/>
      <c r="H23" s="540">
        <f>Adatbevitel!$E$32-Adatbevitel!$E$33</f>
        <v>0</v>
      </c>
      <c r="I23" s="476"/>
      <c r="J23" s="1016">
        <f>IF(H24=0,0,(H23/H24)*100)</f>
        <v>0</v>
      </c>
      <c r="K23" s="1006">
        <f>IF(F23=0,0,(J23/F23)*100)</f>
        <v>0</v>
      </c>
    </row>
    <row r="24" spans="1:11" x14ac:dyDescent="0.2">
      <c r="A24" s="1004"/>
      <c r="B24" s="428" t="s">
        <v>533</v>
      </c>
      <c r="C24" s="536"/>
      <c r="D24" s="429">
        <f>Adatbevitel!$C$96</f>
        <v>0</v>
      </c>
      <c r="E24" s="477"/>
      <c r="F24" s="1016"/>
      <c r="G24" s="542"/>
      <c r="H24" s="429">
        <f>Adatbevitel!$E$96</f>
        <v>0</v>
      </c>
      <c r="I24" s="477"/>
      <c r="J24" s="1016"/>
      <c r="K24" s="1006"/>
    </row>
    <row r="25" spans="1:11" ht="12.75" customHeight="1" x14ac:dyDescent="0.2">
      <c r="A25" s="1004" t="s">
        <v>700</v>
      </c>
      <c r="B25" s="538" t="s">
        <v>767</v>
      </c>
      <c r="C25" s="539"/>
      <c r="D25" s="540">
        <f>Adatbevitel!$C$56+Adatbevitel!$C$49</f>
        <v>0</v>
      </c>
      <c r="F25" s="1016">
        <f>IF(D26=0,0,(D25/D26)*100)</f>
        <v>0</v>
      </c>
      <c r="G25" s="537"/>
      <c r="H25" s="540">
        <f>Adatbevitel!$E$56+Adatbevitel!$E$49</f>
        <v>0</v>
      </c>
      <c r="J25" s="1016">
        <f>IF(H26=0,0,(H25/H26)*100)</f>
        <v>0</v>
      </c>
      <c r="K25" s="1006">
        <f>IF(F25=0,0,(J25/F25)*100)</f>
        <v>0</v>
      </c>
    </row>
    <row r="26" spans="1:11" x14ac:dyDescent="0.2">
      <c r="A26" s="1004"/>
      <c r="B26" s="428" t="s">
        <v>533</v>
      </c>
      <c r="C26" s="172"/>
      <c r="D26" s="423">
        <f>Adatbevitel!$C$96</f>
        <v>0</v>
      </c>
      <c r="F26" s="1016"/>
      <c r="G26" s="537"/>
      <c r="H26" s="423">
        <f>Adatbevitel!$E$96</f>
        <v>0</v>
      </c>
      <c r="J26" s="1016"/>
      <c r="K26" s="1006"/>
    </row>
    <row r="27" spans="1:11" ht="12.75" customHeight="1" x14ac:dyDescent="0.2">
      <c r="A27" s="1004" t="s">
        <v>701</v>
      </c>
      <c r="B27" s="538" t="s">
        <v>520</v>
      </c>
      <c r="C27" s="539"/>
      <c r="D27" s="540">
        <f>Adatbevitel!$C$56</f>
        <v>0</v>
      </c>
      <c r="E27" s="476"/>
      <c r="F27" s="1016">
        <f>IF(D28=0,0,(D27/D28)*100)</f>
        <v>0</v>
      </c>
      <c r="G27" s="541"/>
      <c r="H27" s="540">
        <f>Adatbevitel!$E$56</f>
        <v>0</v>
      </c>
      <c r="I27" s="476"/>
      <c r="J27" s="1016">
        <f>IF(H28=0,0,(H27/H28)*100)</f>
        <v>0</v>
      </c>
      <c r="K27" s="1006">
        <f>IF(F27=0,0,(J27/F27)*100)</f>
        <v>0</v>
      </c>
    </row>
    <row r="28" spans="1:11" x14ac:dyDescent="0.2">
      <c r="A28" s="1004"/>
      <c r="B28" s="172" t="s">
        <v>533</v>
      </c>
      <c r="C28" s="536"/>
      <c r="D28" s="429">
        <f>Adatbevitel!$C$96</f>
        <v>0</v>
      </c>
      <c r="E28" s="477"/>
      <c r="F28" s="1016"/>
      <c r="G28" s="542"/>
      <c r="H28" s="429">
        <f>Adatbevitel!$E$96</f>
        <v>0</v>
      </c>
      <c r="I28" s="477"/>
      <c r="J28" s="1016"/>
      <c r="K28" s="1006"/>
    </row>
    <row r="29" spans="1:11" ht="12.75" customHeight="1" x14ac:dyDescent="0.2">
      <c r="A29" s="1004" t="s">
        <v>768</v>
      </c>
      <c r="B29" s="425" t="s">
        <v>529</v>
      </c>
      <c r="C29" s="538"/>
      <c r="D29" s="540">
        <f>Adatbevitel!$C$164</f>
        <v>0</v>
      </c>
      <c r="F29" s="1016">
        <f>IF(D30=0,0,(D29/D30)*100)</f>
        <v>0</v>
      </c>
      <c r="G29" s="537"/>
      <c r="H29" s="540">
        <f>Adatbevitel!$E$164</f>
        <v>0</v>
      </c>
      <c r="J29" s="1016">
        <f>IF(H30=0,0,(H29/H30)*100)</f>
        <v>0</v>
      </c>
      <c r="K29" s="1006">
        <f>IF(F29=0,0,(J29/F29)*100)</f>
        <v>0</v>
      </c>
    </row>
    <row r="30" spans="1:11" x14ac:dyDescent="0.2">
      <c r="A30" s="1004"/>
      <c r="B30" s="428" t="s">
        <v>191</v>
      </c>
      <c r="C30" s="172"/>
      <c r="D30" s="540">
        <f>Adatbevitel!$C$64</f>
        <v>0</v>
      </c>
      <c r="F30" s="1016"/>
      <c r="G30" s="537"/>
      <c r="H30" s="540">
        <f>Adatbevitel!$E$64</f>
        <v>0</v>
      </c>
      <c r="J30" s="1016"/>
      <c r="K30" s="1006"/>
    </row>
    <row r="31" spans="1:11" ht="12.75" customHeight="1" x14ac:dyDescent="0.2">
      <c r="A31" s="1004" t="s">
        <v>709</v>
      </c>
      <c r="B31" s="538" t="s">
        <v>710</v>
      </c>
      <c r="C31" s="539"/>
      <c r="D31" s="540">
        <f>Adatbevitel!$C$138</f>
        <v>0</v>
      </c>
      <c r="E31" s="476"/>
      <c r="F31" s="1016">
        <f>IF(D32=0,0,(D31/D32)*100)</f>
        <v>0</v>
      </c>
      <c r="G31" s="541"/>
      <c r="H31" s="540">
        <f>Adatbevitel!$E$138</f>
        <v>0</v>
      </c>
      <c r="I31" s="476"/>
      <c r="J31" s="1016">
        <f>IF(H32=0,0,(H31/H32)*100)</f>
        <v>0</v>
      </c>
      <c r="K31" s="1006">
        <f>IF(F31=0,0,(J31/F31)*100)</f>
        <v>0</v>
      </c>
    </row>
    <row r="32" spans="1:11" x14ac:dyDescent="0.2">
      <c r="A32" s="1004"/>
      <c r="B32" s="172" t="s">
        <v>643</v>
      </c>
      <c r="C32" s="536"/>
      <c r="D32" s="540">
        <f>Adatbevitel!$C$119</f>
        <v>0</v>
      </c>
      <c r="E32" s="477"/>
      <c r="F32" s="1016"/>
      <c r="G32" s="542"/>
      <c r="H32" s="540">
        <f>Adatbevitel!$E$119</f>
        <v>0</v>
      </c>
      <c r="I32" s="477"/>
      <c r="J32" s="1016"/>
      <c r="K32" s="1006"/>
    </row>
    <row r="33" spans="1:11" ht="12.75" customHeight="1" x14ac:dyDescent="0.2">
      <c r="A33" s="1004" t="s">
        <v>711</v>
      </c>
      <c r="B33" s="425" t="s">
        <v>710</v>
      </c>
      <c r="C33" s="538"/>
      <c r="D33" s="540">
        <f>Adatbevitel!$C$138</f>
        <v>0</v>
      </c>
      <c r="F33" s="1016">
        <f>IF(D34=0,0,(D33/D34)*100)</f>
        <v>0</v>
      </c>
      <c r="G33" s="537"/>
      <c r="H33" s="540">
        <f>Adatbevitel!$E$138</f>
        <v>0</v>
      </c>
      <c r="J33" s="1016">
        <f>IF(H34=0,0,(H33/H34)*100)</f>
        <v>0</v>
      </c>
      <c r="K33" s="1006">
        <f>IF(F33=0,0,(J33/F33)*100)</f>
        <v>0</v>
      </c>
    </row>
    <row r="34" spans="1:11" x14ac:dyDescent="0.2">
      <c r="A34" s="1004"/>
      <c r="B34" s="428" t="s">
        <v>191</v>
      </c>
      <c r="C34" s="172"/>
      <c r="D34" s="540">
        <f>Adatbevitel!$C$64</f>
        <v>0</v>
      </c>
      <c r="F34" s="1016"/>
      <c r="G34" s="537"/>
      <c r="H34" s="540">
        <f>Adatbevitel!$E$64</f>
        <v>0</v>
      </c>
      <c r="J34" s="1016"/>
      <c r="K34" s="1006"/>
    </row>
    <row r="35" spans="1:11" ht="12.75" customHeight="1" x14ac:dyDescent="0.2">
      <c r="A35" s="1017" t="s">
        <v>712</v>
      </c>
      <c r="B35" s="425" t="s">
        <v>710</v>
      </c>
      <c r="C35" s="539"/>
      <c r="D35" s="540">
        <f>Adatbevitel!$C$138</f>
        <v>0</v>
      </c>
      <c r="E35" s="476"/>
      <c r="F35" s="1018">
        <f>IF(D36=0,0,(D35/D36)*100)</f>
        <v>0</v>
      </c>
      <c r="G35" s="541"/>
      <c r="H35" s="540">
        <f>Adatbevitel!$E$138</f>
        <v>0</v>
      </c>
      <c r="I35" s="476"/>
      <c r="J35" s="1018">
        <f>IF(H36=0,0,(H35/H36)*100)</f>
        <v>0</v>
      </c>
      <c r="K35" s="1019">
        <f>IF(F35=0,0,(J35/F35)*100)</f>
        <v>0</v>
      </c>
    </row>
    <row r="36" spans="1:11" x14ac:dyDescent="0.2">
      <c r="A36" s="1017"/>
      <c r="B36" s="414" t="s">
        <v>713</v>
      </c>
      <c r="C36" s="543"/>
      <c r="D36" s="544">
        <f>Adatbevitel!$C$63</f>
        <v>0</v>
      </c>
      <c r="E36" s="454"/>
      <c r="F36" s="1018"/>
      <c r="G36" s="545"/>
      <c r="H36" s="544">
        <f>Adatbevitel!$E$63</f>
        <v>0</v>
      </c>
      <c r="I36" s="454"/>
      <c r="J36" s="1018"/>
      <c r="K36" s="1019"/>
    </row>
  </sheetData>
  <sheetProtection selectLockedCells="1" selectUnlockedCells="1"/>
  <mergeCells count="64">
    <mergeCell ref="A33:A34"/>
    <mergeCell ref="F33:F34"/>
    <mergeCell ref="J33:J34"/>
    <mergeCell ref="K33:K34"/>
    <mergeCell ref="A35:A36"/>
    <mergeCell ref="F35:F36"/>
    <mergeCell ref="J35:J36"/>
    <mergeCell ref="K35:K36"/>
    <mergeCell ref="A29:A30"/>
    <mergeCell ref="F29:F30"/>
    <mergeCell ref="J29:J30"/>
    <mergeCell ref="K29:K30"/>
    <mergeCell ref="A31:A32"/>
    <mergeCell ref="F31:F32"/>
    <mergeCell ref="J31:J32"/>
    <mergeCell ref="K31:K32"/>
    <mergeCell ref="A25:A26"/>
    <mergeCell ref="F25:F26"/>
    <mergeCell ref="J25:J26"/>
    <mergeCell ref="K25:K26"/>
    <mergeCell ref="A27:A28"/>
    <mergeCell ref="F27:F28"/>
    <mergeCell ref="J27:J28"/>
    <mergeCell ref="K27:K28"/>
    <mergeCell ref="A21:A22"/>
    <mergeCell ref="F21:F22"/>
    <mergeCell ref="J21:J22"/>
    <mergeCell ref="K21:K22"/>
    <mergeCell ref="A23:A24"/>
    <mergeCell ref="F23:F24"/>
    <mergeCell ref="J23:J24"/>
    <mergeCell ref="K23:K24"/>
    <mergeCell ref="A17:A18"/>
    <mergeCell ref="F17:F18"/>
    <mergeCell ref="J17:J18"/>
    <mergeCell ref="K17:K18"/>
    <mergeCell ref="A19:A20"/>
    <mergeCell ref="F19:F20"/>
    <mergeCell ref="J19:J20"/>
    <mergeCell ref="K19:K20"/>
    <mergeCell ref="A13:A14"/>
    <mergeCell ref="F13:F14"/>
    <mergeCell ref="J13:J14"/>
    <mergeCell ref="K13:K14"/>
    <mergeCell ref="A15:A16"/>
    <mergeCell ref="F15:F16"/>
    <mergeCell ref="J15:J16"/>
    <mergeCell ref="K15:K16"/>
    <mergeCell ref="A9:A10"/>
    <mergeCell ref="F9:F10"/>
    <mergeCell ref="J9:J10"/>
    <mergeCell ref="K9:K10"/>
    <mergeCell ref="A11:A12"/>
    <mergeCell ref="F11:F12"/>
    <mergeCell ref="J11:J12"/>
    <mergeCell ref="K11:K12"/>
    <mergeCell ref="A4:K4"/>
    <mergeCell ref="J6:K6"/>
    <mergeCell ref="A7:A8"/>
    <mergeCell ref="B7:B8"/>
    <mergeCell ref="C7:F7"/>
    <mergeCell ref="G7:J7"/>
    <mergeCell ref="C8:E8"/>
    <mergeCell ref="G8:I8"/>
  </mergeCells>
  <hyperlinks>
    <hyperlink ref="M4" location="'Kieg. mell., elemzések'!A82" display="Vissza a kieg. mell.,elemzésekhez" xr:uid="{00000000-0004-0000-1900-000000000000}"/>
  </hyperlinks>
  <pageMargins left="0.74791666666666667" right="0.74791666666666667" top="0.98402777777777772" bottom="0.78749999999999998" header="0.51180555555555551" footer="0.51180555555555551"/>
  <pageSetup paperSize="9" scale="99" firstPageNumber="0" orientation="landscape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23"/>
  </sheetPr>
  <dimension ref="A1:E37"/>
  <sheetViews>
    <sheetView topLeftCell="A14" workbookViewId="0">
      <selection activeCell="B13" sqref="B13"/>
    </sheetView>
  </sheetViews>
  <sheetFormatPr defaultColWidth="8.88671875" defaultRowHeight="12.75" x14ac:dyDescent="0.2"/>
  <cols>
    <col min="1" max="1" width="50.5546875" style="437" customWidth="1"/>
    <col min="2" max="2" width="14.6640625" style="546" customWidth="1"/>
    <col min="3" max="3" width="8.88671875" style="19" customWidth="1"/>
    <col min="4" max="4" width="8.88671875" style="18" customWidth="1"/>
    <col min="5" max="5" width="43.33203125" style="18" customWidth="1"/>
    <col min="6" max="16384" width="8.88671875" style="18"/>
  </cols>
  <sheetData>
    <row r="1" spans="1:5" ht="15.75" customHeight="1" x14ac:dyDescent="0.2">
      <c r="A1" s="17" t="str">
        <f>Alapadatok!$E$9</f>
        <v>Minta Kft.</v>
      </c>
      <c r="B1" s="196"/>
    </row>
    <row r="2" spans="1:5" ht="15.75" customHeight="1" x14ac:dyDescent="0.2">
      <c r="A2" s="17" t="str">
        <f>CONCATENATE("Üzleti év:   ",Alapadatok!$E$13)</f>
        <v>Üzleti év:   2025. év</v>
      </c>
      <c r="B2" s="196"/>
    </row>
    <row r="3" spans="1:5" ht="15" customHeight="1" x14ac:dyDescent="0.2">
      <c r="D3" s="81" t="s">
        <v>455</v>
      </c>
      <c r="E3" s="37"/>
    </row>
    <row r="4" spans="1:5" ht="15" customHeight="1" x14ac:dyDescent="0.2">
      <c r="A4" s="870" t="s">
        <v>769</v>
      </c>
      <c r="B4" s="870"/>
      <c r="E4" s="437"/>
    </row>
    <row r="5" spans="1:5" ht="15" customHeight="1" x14ac:dyDescent="0.2">
      <c r="A5" s="44"/>
      <c r="B5" s="547"/>
      <c r="E5" s="437"/>
    </row>
    <row r="6" spans="1:5" ht="15" customHeight="1" x14ac:dyDescent="0.2">
      <c r="E6" s="437"/>
    </row>
    <row r="7" spans="1:5" ht="15" customHeight="1" x14ac:dyDescent="0.2">
      <c r="A7" s="17" t="s">
        <v>770</v>
      </c>
      <c r="B7" s="135" t="s">
        <v>458</v>
      </c>
      <c r="E7" s="437"/>
    </row>
    <row r="8" spans="1:5" ht="15" customHeight="1" x14ac:dyDescent="0.2">
      <c r="A8" s="548" t="s">
        <v>771</v>
      </c>
      <c r="B8" s="549"/>
      <c r="E8" s="437"/>
    </row>
    <row r="9" spans="1:5" ht="26.1" customHeight="1" x14ac:dyDescent="0.2">
      <c r="A9" s="550" t="s">
        <v>772</v>
      </c>
      <c r="B9" s="551"/>
      <c r="E9" s="437"/>
    </row>
    <row r="10" spans="1:5" ht="15" customHeight="1" x14ac:dyDescent="0.2">
      <c r="A10" s="550" t="s">
        <v>773</v>
      </c>
      <c r="B10" s="551"/>
      <c r="E10" s="437"/>
    </row>
    <row r="11" spans="1:5" ht="15" customHeight="1" x14ac:dyDescent="0.2">
      <c r="A11" s="550" t="s">
        <v>774</v>
      </c>
      <c r="B11" s="551"/>
      <c r="E11" s="437"/>
    </row>
    <row r="12" spans="1:5" ht="26.1" customHeight="1" x14ac:dyDescent="0.2">
      <c r="A12" s="550" t="s">
        <v>775</v>
      </c>
      <c r="B12" s="551"/>
      <c r="E12" s="437"/>
    </row>
    <row r="13" spans="1:5" ht="26.1" customHeight="1" x14ac:dyDescent="0.2">
      <c r="A13" s="550" t="s">
        <v>776</v>
      </c>
      <c r="B13" s="551"/>
      <c r="E13" s="437"/>
    </row>
    <row r="14" spans="1:5" ht="15" customHeight="1" x14ac:dyDescent="0.2">
      <c r="A14" s="550" t="s">
        <v>777</v>
      </c>
      <c r="B14" s="551"/>
      <c r="E14" s="437"/>
    </row>
    <row r="15" spans="1:5" ht="15" customHeight="1" x14ac:dyDescent="0.2">
      <c r="A15" s="550" t="s">
        <v>778</v>
      </c>
      <c r="B15" s="551"/>
      <c r="E15" s="437"/>
    </row>
    <row r="16" spans="1:5" ht="26.1" customHeight="1" x14ac:dyDescent="0.2">
      <c r="A16" s="550" t="s">
        <v>779</v>
      </c>
      <c r="B16" s="551"/>
      <c r="E16" s="437"/>
    </row>
    <row r="17" spans="1:5" ht="15" customHeight="1" x14ac:dyDescent="0.2">
      <c r="A17" s="552"/>
      <c r="B17" s="551"/>
      <c r="E17" s="437"/>
    </row>
    <row r="18" spans="1:5" x14ac:dyDescent="0.2">
      <c r="A18" s="552"/>
      <c r="B18" s="551"/>
      <c r="E18" s="437"/>
    </row>
    <row r="19" spans="1:5" x14ac:dyDescent="0.2">
      <c r="A19" s="552"/>
      <c r="B19" s="551"/>
      <c r="E19" s="437"/>
    </row>
    <row r="20" spans="1:5" x14ac:dyDescent="0.2">
      <c r="A20" s="552"/>
      <c r="B20" s="551"/>
      <c r="E20" s="437"/>
    </row>
    <row r="21" spans="1:5" x14ac:dyDescent="0.2">
      <c r="A21" s="552"/>
      <c r="B21" s="551"/>
      <c r="E21" s="437"/>
    </row>
    <row r="22" spans="1:5" ht="15" customHeight="1" x14ac:dyDescent="0.2">
      <c r="A22" s="553" t="s">
        <v>780</v>
      </c>
      <c r="B22" s="554">
        <f>SUM(B8:B21)</f>
        <v>0</v>
      </c>
      <c r="E22" s="437"/>
    </row>
    <row r="23" spans="1:5" ht="15" customHeight="1" x14ac:dyDescent="0.2">
      <c r="A23" s="17"/>
      <c r="B23" s="18"/>
      <c r="E23" s="437"/>
    </row>
    <row r="24" spans="1:5" ht="15" customHeight="1" x14ac:dyDescent="0.2">
      <c r="A24" s="17" t="s">
        <v>781</v>
      </c>
      <c r="B24" s="18"/>
      <c r="E24" s="437"/>
    </row>
    <row r="25" spans="1:5" ht="26.1" customHeight="1" x14ac:dyDescent="0.2">
      <c r="A25" s="548" t="s">
        <v>782</v>
      </c>
      <c r="B25" s="555"/>
      <c r="E25" s="437"/>
    </row>
    <row r="26" spans="1:5" ht="26.1" customHeight="1" x14ac:dyDescent="0.2">
      <c r="A26" s="556" t="s">
        <v>783</v>
      </c>
      <c r="B26" s="557"/>
      <c r="E26" s="437"/>
    </row>
    <row r="27" spans="1:5" ht="26.1" customHeight="1" x14ac:dyDescent="0.2">
      <c r="A27" s="556" t="s">
        <v>784</v>
      </c>
      <c r="B27" s="557"/>
      <c r="E27" s="437"/>
    </row>
    <row r="28" spans="1:5" ht="15" customHeight="1" x14ac:dyDescent="0.2">
      <c r="A28" s="556" t="s">
        <v>785</v>
      </c>
      <c r="B28" s="557"/>
      <c r="E28" s="437"/>
    </row>
    <row r="29" spans="1:5" ht="15" customHeight="1" x14ac:dyDescent="0.2">
      <c r="A29" s="556" t="s">
        <v>786</v>
      </c>
      <c r="B29" s="557"/>
      <c r="E29" s="437"/>
    </row>
    <row r="30" spans="1:5" ht="15" customHeight="1" x14ac:dyDescent="0.2">
      <c r="A30" s="556" t="s">
        <v>787</v>
      </c>
      <c r="B30" s="557"/>
      <c r="E30" s="437"/>
    </row>
    <row r="31" spans="1:5" x14ac:dyDescent="0.2">
      <c r="A31" s="558"/>
      <c r="B31" s="557"/>
      <c r="E31" s="437"/>
    </row>
    <row r="32" spans="1:5" x14ac:dyDescent="0.2">
      <c r="A32" s="558"/>
      <c r="B32" s="557"/>
      <c r="E32" s="437"/>
    </row>
    <row r="33" spans="1:5" x14ac:dyDescent="0.2">
      <c r="A33" s="558"/>
      <c r="B33" s="557"/>
      <c r="E33" s="437"/>
    </row>
    <row r="34" spans="1:5" x14ac:dyDescent="0.2">
      <c r="A34" s="558"/>
      <c r="B34" s="557"/>
      <c r="E34" s="437"/>
    </row>
    <row r="35" spans="1:5" ht="15" customHeight="1" x14ac:dyDescent="0.2">
      <c r="A35" s="559" t="s">
        <v>788</v>
      </c>
      <c r="B35" s="560">
        <f>SUM(B25:B34)</f>
        <v>0</v>
      </c>
      <c r="E35" s="437"/>
    </row>
    <row r="36" spans="1:5" ht="15" customHeight="1" x14ac:dyDescent="0.2">
      <c r="A36" s="18"/>
      <c r="B36" s="18"/>
      <c r="E36" s="437"/>
    </row>
    <row r="37" spans="1:5" ht="15" customHeight="1" x14ac:dyDescent="0.2">
      <c r="A37" s="318" t="s">
        <v>789</v>
      </c>
      <c r="B37" s="561"/>
      <c r="E37" s="437"/>
    </row>
  </sheetData>
  <sheetProtection selectLockedCells="1" selectUnlockedCells="1"/>
  <mergeCells count="1">
    <mergeCell ref="A4:B4"/>
  </mergeCells>
  <hyperlinks>
    <hyperlink ref="D3" location="'Kieg. mell., elemzések'!A59" display="Vissza a kieg. mell.,elemzésekhez" xr:uid="{00000000-0004-0000-1A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23"/>
  </sheetPr>
  <dimension ref="A1:L11"/>
  <sheetViews>
    <sheetView workbookViewId="0">
      <selection activeCell="B11" sqref="B11"/>
    </sheetView>
  </sheetViews>
  <sheetFormatPr defaultColWidth="8.88671875" defaultRowHeight="12.75" x14ac:dyDescent="0.2"/>
  <cols>
    <col min="1" max="1" width="16.5546875" style="18" customWidth="1"/>
    <col min="2" max="2" width="6.6640625" style="135" customWidth="1"/>
    <col min="3" max="3" width="11.6640625" style="135" customWidth="1"/>
    <col min="4" max="4" width="7.6640625" style="135" customWidth="1"/>
    <col min="5" max="5" width="9.88671875" style="135" customWidth="1"/>
    <col min="6" max="7" width="7.6640625" style="135" customWidth="1"/>
    <col min="8" max="16384" width="8.88671875" style="18"/>
  </cols>
  <sheetData>
    <row r="1" spans="1:12" x14ac:dyDescent="0.2">
      <c r="A1" s="17" t="str">
        <f>Alapadatok!$E$9</f>
        <v>Minta Kft.</v>
      </c>
    </row>
    <row r="2" spans="1:12" x14ac:dyDescent="0.2">
      <c r="A2" s="17" t="str">
        <f>CONCATENATE("Üzleti év:   ",Alapadatok!$E$13)</f>
        <v>Üzleti év:   2025. év</v>
      </c>
    </row>
    <row r="3" spans="1:12" ht="15" customHeight="1" x14ac:dyDescent="0.2">
      <c r="I3" s="81" t="s">
        <v>455</v>
      </c>
      <c r="J3" s="37"/>
      <c r="K3" s="37"/>
      <c r="L3" s="37"/>
    </row>
    <row r="4" spans="1:12" ht="15" customHeight="1" x14ac:dyDescent="0.2">
      <c r="A4" s="870" t="s">
        <v>790</v>
      </c>
      <c r="B4" s="870"/>
      <c r="C4" s="870"/>
      <c r="D4" s="870"/>
      <c r="E4" s="870"/>
      <c r="F4" s="870"/>
      <c r="G4" s="870"/>
    </row>
    <row r="5" spans="1:12" ht="15" customHeight="1" x14ac:dyDescent="0.2">
      <c r="A5" s="17"/>
    </row>
    <row r="6" spans="1:12" ht="15" customHeight="1" x14ac:dyDescent="0.2">
      <c r="G6" s="135" t="s">
        <v>791</v>
      </c>
    </row>
    <row r="7" spans="1:12" ht="16.5" customHeight="1" x14ac:dyDescent="0.2">
      <c r="A7" s="1020" t="s">
        <v>391</v>
      </c>
      <c r="B7" s="1021" t="s">
        <v>38</v>
      </c>
      <c r="C7" s="1021"/>
      <c r="D7" s="1022" t="s">
        <v>671</v>
      </c>
      <c r="E7" s="1022"/>
      <c r="F7" s="1023" t="s">
        <v>498</v>
      </c>
      <c r="G7" s="1023"/>
    </row>
    <row r="8" spans="1:12" ht="16.5" customHeight="1" x14ac:dyDescent="0.2">
      <c r="A8" s="1020"/>
      <c r="B8" s="562" t="s">
        <v>792</v>
      </c>
      <c r="C8" s="562" t="s">
        <v>793</v>
      </c>
      <c r="D8" s="563" t="s">
        <v>792</v>
      </c>
      <c r="E8" s="562" t="s">
        <v>793</v>
      </c>
      <c r="F8" s="564" t="s">
        <v>792</v>
      </c>
      <c r="G8" s="565" t="s">
        <v>793</v>
      </c>
    </row>
    <row r="9" spans="1:12" ht="15" customHeight="1" x14ac:dyDescent="0.2">
      <c r="A9" s="566" t="s">
        <v>794</v>
      </c>
      <c r="B9" s="567">
        <v>110</v>
      </c>
      <c r="C9" s="568">
        <v>2500000</v>
      </c>
      <c r="D9" s="569">
        <v>120</v>
      </c>
      <c r="E9" s="567">
        <v>2800000</v>
      </c>
      <c r="F9" s="570">
        <f t="shared" ref="F9:G11" si="0">IF(B9&lt;&gt;0,D9/B9%,0)</f>
        <v>109.09090909090908</v>
      </c>
      <c r="G9" s="571">
        <f t="shared" si="0"/>
        <v>112</v>
      </c>
    </row>
    <row r="10" spans="1:12" ht="15" customHeight="1" x14ac:dyDescent="0.2">
      <c r="A10" s="566" t="s">
        <v>795</v>
      </c>
      <c r="B10" s="567">
        <v>15</v>
      </c>
      <c r="C10" s="568">
        <v>4000000</v>
      </c>
      <c r="D10" s="569">
        <v>20</v>
      </c>
      <c r="E10" s="567">
        <v>4200000</v>
      </c>
      <c r="F10" s="570">
        <f t="shared" si="0"/>
        <v>133.33333333333334</v>
      </c>
      <c r="G10" s="571">
        <f t="shared" si="0"/>
        <v>105</v>
      </c>
    </row>
    <row r="11" spans="1:12" ht="15" customHeight="1" x14ac:dyDescent="0.2">
      <c r="A11" s="526" t="s">
        <v>796</v>
      </c>
      <c r="B11" s="572">
        <f>SUM(B9:B10)</f>
        <v>125</v>
      </c>
      <c r="C11" s="572">
        <f>SUM(C9:C10)</f>
        <v>6500000</v>
      </c>
      <c r="D11" s="572">
        <f>SUM(D9:D10)</f>
        <v>140</v>
      </c>
      <c r="E11" s="572">
        <f>SUM(E9:E10)</f>
        <v>7000000</v>
      </c>
      <c r="F11" s="573">
        <f t="shared" si="0"/>
        <v>112</v>
      </c>
      <c r="G11" s="574">
        <f t="shared" si="0"/>
        <v>107.69230769230769</v>
      </c>
    </row>
  </sheetData>
  <sheetProtection selectLockedCells="1" selectUnlockedCells="1"/>
  <mergeCells count="5">
    <mergeCell ref="A4:G4"/>
    <mergeCell ref="A7:A8"/>
    <mergeCell ref="B7:C7"/>
    <mergeCell ref="D7:E7"/>
    <mergeCell ref="F7:G7"/>
  </mergeCells>
  <hyperlinks>
    <hyperlink ref="I3" location="'Kieg. mell., elemzések'!A80" display="Vissza a kieg. mell.,elemzésekhez" xr:uid="{00000000-0004-0000-1B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2"/>
  <sheetViews>
    <sheetView topLeftCell="A6" zoomScale="120" zoomScaleNormal="120" workbookViewId="0">
      <selection activeCell="A2" sqref="A2"/>
    </sheetView>
  </sheetViews>
  <sheetFormatPr defaultColWidth="5.33203125" defaultRowHeight="13.5" x14ac:dyDescent="0.25"/>
  <cols>
    <col min="1" max="1" width="7.109375" style="575" customWidth="1"/>
    <col min="2" max="2" width="17.33203125" style="576" customWidth="1"/>
    <col min="3" max="3" width="10.109375" style="576" customWidth="1"/>
    <col min="4" max="7" width="8.33203125" style="576" customWidth="1"/>
    <col min="8" max="8" width="8.33203125" style="577" customWidth="1"/>
    <col min="9" max="10" width="8.33203125" style="576" customWidth="1"/>
    <col min="11" max="11" width="8.33203125" style="575" customWidth="1"/>
    <col min="12" max="16384" width="5.33203125" style="576"/>
  </cols>
  <sheetData>
    <row r="1" spans="1:17" ht="15" customHeight="1" x14ac:dyDescent="0.3">
      <c r="A1" s="578" t="str">
        <f>Alapadatok!$E$9</f>
        <v>Minta Kft.</v>
      </c>
      <c r="B1" s="579"/>
      <c r="C1" s="579"/>
      <c r="D1" s="579"/>
      <c r="E1" s="579"/>
      <c r="F1" s="578"/>
      <c r="G1" s="579"/>
      <c r="H1" s="579"/>
      <c r="I1" s="579"/>
      <c r="J1" s="579"/>
    </row>
    <row r="2" spans="1:17" ht="15" customHeight="1" x14ac:dyDescent="0.3">
      <c r="A2" s="578" t="str">
        <f>CONCATENATE("Üzleti év:   ",Alapadatok!$E$13)</f>
        <v>Üzleti év:   2025. év</v>
      </c>
      <c r="B2" s="579"/>
      <c r="C2" s="580"/>
      <c r="D2" s="580"/>
      <c r="E2" s="580"/>
      <c r="F2" s="578"/>
      <c r="G2" s="579"/>
      <c r="H2" s="579"/>
      <c r="J2" s="18"/>
      <c r="K2" s="18"/>
      <c r="L2" s="81" t="s">
        <v>455</v>
      </c>
      <c r="M2" s="581"/>
      <c r="N2" s="581"/>
      <c r="O2" s="581"/>
      <c r="P2" s="581"/>
      <c r="Q2" s="581"/>
    </row>
    <row r="3" spans="1:17" ht="15" customHeight="1" x14ac:dyDescent="0.25">
      <c r="A3" s="582"/>
      <c r="B3" s="582"/>
      <c r="C3" s="582"/>
      <c r="D3" s="583"/>
      <c r="E3" s="583"/>
      <c r="F3" s="582"/>
      <c r="G3" s="582"/>
      <c r="H3" s="582"/>
      <c r="I3" s="583"/>
      <c r="J3" s="583"/>
    </row>
    <row r="4" spans="1:17" ht="15" customHeight="1" x14ac:dyDescent="0.3">
      <c r="A4" s="584"/>
      <c r="B4" s="585"/>
      <c r="C4" s="586"/>
      <c r="D4" s="587"/>
      <c r="F4" s="588" t="s">
        <v>797</v>
      </c>
      <c r="G4" s="585"/>
      <c r="H4" s="589"/>
      <c r="I4" s="583"/>
      <c r="J4" s="590"/>
    </row>
    <row r="5" spans="1:17" ht="15" customHeight="1" x14ac:dyDescent="0.25">
      <c r="A5" s="584"/>
      <c r="B5" s="583"/>
      <c r="C5" s="583"/>
      <c r="D5" s="583"/>
      <c r="E5" s="583"/>
      <c r="F5" s="584"/>
      <c r="G5" s="583"/>
      <c r="H5" s="583"/>
      <c r="I5" s="583"/>
      <c r="J5" s="583"/>
    </row>
    <row r="7" spans="1:17" ht="15.75" x14ac:dyDescent="0.25">
      <c r="A7" s="591" t="s">
        <v>441</v>
      </c>
      <c r="B7" s="592" t="s">
        <v>798</v>
      </c>
      <c r="C7" s="593"/>
      <c r="D7" s="594"/>
      <c r="E7" s="595" t="str">
        <f>IF(F7=0," NINCS HATÁS",IF(F7&gt;0,"NYERESÉG:",IF(F7&lt;0,"VESZTESÉG:"," ")))</f>
        <v xml:space="preserve"> NINCS HATÁS</v>
      </c>
      <c r="F7" s="596">
        <f>J36+K36+J62+K62</f>
        <v>0</v>
      </c>
      <c r="G7" s="597" t="str">
        <f>IF(F7&gt;0,"T Eszköz/Forrás",IF(F7&lt;0,"K Eszköz/Forrás"," "))</f>
        <v xml:space="preserve"> </v>
      </c>
      <c r="H7" s="598"/>
      <c r="I7" s="599" t="str">
        <f>IF(F7&gt;0,"K Pénzügyi műveletek egyéb bevételei",IF(F7&lt;0,"T Pénzügyi műveletek egyéb ráfordításai"," "))</f>
        <v xml:space="preserve"> </v>
      </c>
      <c r="J7" s="600"/>
      <c r="K7" s="601"/>
    </row>
    <row r="8" spans="1:17" ht="18" x14ac:dyDescent="0.25">
      <c r="A8" s="602"/>
      <c r="B8" s="603"/>
      <c r="C8" s="604"/>
      <c r="D8" s="604"/>
      <c r="E8" s="605"/>
      <c r="F8" s="606"/>
      <c r="G8" s="607"/>
      <c r="H8" s="608"/>
      <c r="I8" s="607"/>
      <c r="J8" s="609"/>
      <c r="K8" s="609"/>
    </row>
    <row r="9" spans="1:17" x14ac:dyDescent="0.25">
      <c r="A9" s="610"/>
      <c r="B9" s="611"/>
      <c r="C9" s="611"/>
      <c r="D9" s="611"/>
      <c r="E9" s="611"/>
      <c r="F9" s="611"/>
      <c r="G9" s="611"/>
      <c r="H9" s="611"/>
      <c r="I9" s="611"/>
      <c r="J9" s="611"/>
      <c r="K9" s="611"/>
    </row>
    <row r="10" spans="1:17" ht="16.5" x14ac:dyDescent="0.3">
      <c r="A10" s="589"/>
      <c r="B10" s="583"/>
      <c r="C10" s="611"/>
      <c r="D10" s="611"/>
      <c r="E10" s="612" t="s">
        <v>799</v>
      </c>
      <c r="F10" s="613" t="s">
        <v>800</v>
      </c>
      <c r="G10" s="614" t="s">
        <v>801</v>
      </c>
      <c r="H10" s="614" t="s">
        <v>802</v>
      </c>
      <c r="I10" s="615"/>
      <c r="J10" s="615"/>
      <c r="K10" s="615"/>
    </row>
    <row r="11" spans="1:17" ht="15.75" x14ac:dyDescent="0.25">
      <c r="A11" s="616" t="s">
        <v>803</v>
      </c>
      <c r="C11" s="617" t="s">
        <v>804</v>
      </c>
      <c r="D11" s="611"/>
      <c r="E11" s="618"/>
      <c r="F11" s="618"/>
      <c r="G11" s="618"/>
      <c r="H11" s="618"/>
      <c r="I11" s="615"/>
      <c r="J11" s="615"/>
      <c r="K11" s="615"/>
    </row>
    <row r="12" spans="1:17" ht="15.75" x14ac:dyDescent="0.25">
      <c r="C12" s="619"/>
      <c r="D12" s="620"/>
      <c r="E12" s="620"/>
      <c r="F12" s="611"/>
      <c r="G12" s="621"/>
      <c r="H12" s="620"/>
      <c r="I12" s="615"/>
      <c r="J12" s="615"/>
      <c r="K12" s="615"/>
    </row>
    <row r="13" spans="1:17" ht="15.75" x14ac:dyDescent="0.25">
      <c r="B13" s="622" t="s">
        <v>805</v>
      </c>
      <c r="C13" s="619"/>
      <c r="D13" s="620"/>
      <c r="E13" s="620"/>
      <c r="F13" s="611"/>
      <c r="G13" s="621"/>
      <c r="H13" s="620"/>
      <c r="I13" s="615"/>
      <c r="K13" s="623" t="s">
        <v>806</v>
      </c>
    </row>
    <row r="14" spans="1:17" ht="13.5" customHeight="1" x14ac:dyDescent="0.25">
      <c r="A14" s="1026" t="s">
        <v>807</v>
      </c>
      <c r="B14" s="1027" t="s">
        <v>808</v>
      </c>
      <c r="C14" s="1027" t="s">
        <v>809</v>
      </c>
      <c r="D14" s="1028" t="s">
        <v>810</v>
      </c>
      <c r="E14" s="1028" t="s">
        <v>811</v>
      </c>
      <c r="F14" s="1028"/>
      <c r="G14" s="1028"/>
      <c r="H14" s="1028" t="s">
        <v>812</v>
      </c>
      <c r="I14" s="1028"/>
      <c r="J14" s="1025" t="s">
        <v>813</v>
      </c>
      <c r="K14" s="1025"/>
    </row>
    <row r="15" spans="1:17" ht="27" x14ac:dyDescent="0.25">
      <c r="A15" s="1026"/>
      <c r="B15" s="1027"/>
      <c r="C15" s="1027"/>
      <c r="D15" s="1028"/>
      <c r="E15" s="624" t="s">
        <v>814</v>
      </c>
      <c r="F15" s="625" t="s">
        <v>815</v>
      </c>
      <c r="G15" s="624" t="s">
        <v>816</v>
      </c>
      <c r="H15" s="625" t="s">
        <v>816</v>
      </c>
      <c r="I15" s="626" t="s">
        <v>815</v>
      </c>
      <c r="J15" s="626" t="s">
        <v>817</v>
      </c>
      <c r="K15" s="627" t="s">
        <v>818</v>
      </c>
    </row>
    <row r="16" spans="1:17" x14ac:dyDescent="0.25">
      <c r="A16" s="628"/>
      <c r="B16" s="629"/>
      <c r="C16" s="629"/>
      <c r="D16" s="630"/>
      <c r="E16" s="631"/>
      <c r="F16" s="631"/>
      <c r="G16" s="632">
        <f t="shared" ref="G16:G36" si="0">IF(E16=0,0,ROUND(F16/E16,2))</f>
        <v>0</v>
      </c>
      <c r="H16" s="633">
        <f t="shared" ref="H16:H35" si="1">SUMIF($E$10:$H$10,D16,$E$11:$H$11)</f>
        <v>0</v>
      </c>
      <c r="I16" s="634">
        <f t="shared" ref="I16:I35" si="2">H16*E16</f>
        <v>0</v>
      </c>
      <c r="J16" s="634">
        <f t="shared" ref="J16:J35" si="3">IF(I16-F16&gt;=0,I16-F16,"0")</f>
        <v>0</v>
      </c>
      <c r="K16" s="635" t="str">
        <f t="shared" ref="K16:K35" si="4">IF(I16-F16&lt;0,I16-F16,"0")</f>
        <v>0</v>
      </c>
    </row>
    <row r="17" spans="1:11" x14ac:dyDescent="0.25">
      <c r="A17" s="628"/>
      <c r="B17" s="629"/>
      <c r="C17" s="629"/>
      <c r="D17" s="630"/>
      <c r="E17" s="631"/>
      <c r="F17" s="631"/>
      <c r="G17" s="632">
        <f t="shared" si="0"/>
        <v>0</v>
      </c>
      <c r="H17" s="633">
        <f t="shared" si="1"/>
        <v>0</v>
      </c>
      <c r="I17" s="634">
        <f t="shared" si="2"/>
        <v>0</v>
      </c>
      <c r="J17" s="634">
        <f t="shared" si="3"/>
        <v>0</v>
      </c>
      <c r="K17" s="635" t="str">
        <f t="shared" si="4"/>
        <v>0</v>
      </c>
    </row>
    <row r="18" spans="1:11" x14ac:dyDescent="0.25">
      <c r="A18" s="628"/>
      <c r="B18" s="629"/>
      <c r="C18" s="629"/>
      <c r="D18" s="630"/>
      <c r="E18" s="631"/>
      <c r="F18" s="631"/>
      <c r="G18" s="632">
        <f t="shared" si="0"/>
        <v>0</v>
      </c>
      <c r="H18" s="633">
        <f t="shared" si="1"/>
        <v>0</v>
      </c>
      <c r="I18" s="634">
        <f t="shared" si="2"/>
        <v>0</v>
      </c>
      <c r="J18" s="634">
        <f t="shared" si="3"/>
        <v>0</v>
      </c>
      <c r="K18" s="635" t="str">
        <f t="shared" si="4"/>
        <v>0</v>
      </c>
    </row>
    <row r="19" spans="1:11" x14ac:dyDescent="0.25">
      <c r="A19" s="628"/>
      <c r="B19" s="629"/>
      <c r="C19" s="629"/>
      <c r="D19" s="630"/>
      <c r="E19" s="631"/>
      <c r="F19" s="631"/>
      <c r="G19" s="632">
        <f t="shared" si="0"/>
        <v>0</v>
      </c>
      <c r="H19" s="633">
        <f t="shared" si="1"/>
        <v>0</v>
      </c>
      <c r="I19" s="634">
        <f t="shared" si="2"/>
        <v>0</v>
      </c>
      <c r="J19" s="634">
        <f t="shared" si="3"/>
        <v>0</v>
      </c>
      <c r="K19" s="635" t="str">
        <f t="shared" si="4"/>
        <v>0</v>
      </c>
    </row>
    <row r="20" spans="1:11" x14ac:dyDescent="0.25">
      <c r="A20" s="628"/>
      <c r="B20" s="629"/>
      <c r="C20" s="629"/>
      <c r="D20" s="630"/>
      <c r="E20" s="631"/>
      <c r="F20" s="631"/>
      <c r="G20" s="632">
        <f t="shared" si="0"/>
        <v>0</v>
      </c>
      <c r="H20" s="633">
        <f t="shared" si="1"/>
        <v>0</v>
      </c>
      <c r="I20" s="634">
        <f t="shared" si="2"/>
        <v>0</v>
      </c>
      <c r="J20" s="634">
        <f t="shared" si="3"/>
        <v>0</v>
      </c>
      <c r="K20" s="635" t="str">
        <f t="shared" si="4"/>
        <v>0</v>
      </c>
    </row>
    <row r="21" spans="1:11" x14ac:dyDescent="0.25">
      <c r="A21" s="628"/>
      <c r="B21" s="629"/>
      <c r="C21" s="629"/>
      <c r="D21" s="630"/>
      <c r="E21" s="631"/>
      <c r="F21" s="631"/>
      <c r="G21" s="632">
        <f t="shared" si="0"/>
        <v>0</v>
      </c>
      <c r="H21" s="633">
        <f t="shared" si="1"/>
        <v>0</v>
      </c>
      <c r="I21" s="634">
        <f t="shared" si="2"/>
        <v>0</v>
      </c>
      <c r="J21" s="634">
        <f t="shared" si="3"/>
        <v>0</v>
      </c>
      <c r="K21" s="635" t="str">
        <f t="shared" si="4"/>
        <v>0</v>
      </c>
    </row>
    <row r="22" spans="1:11" x14ac:dyDescent="0.25">
      <c r="A22" s="628"/>
      <c r="B22" s="629"/>
      <c r="C22" s="629"/>
      <c r="D22" s="630"/>
      <c r="E22" s="631"/>
      <c r="F22" s="631"/>
      <c r="G22" s="632">
        <f t="shared" si="0"/>
        <v>0</v>
      </c>
      <c r="H22" s="633">
        <f t="shared" si="1"/>
        <v>0</v>
      </c>
      <c r="I22" s="634">
        <f t="shared" si="2"/>
        <v>0</v>
      </c>
      <c r="J22" s="634">
        <f t="shared" si="3"/>
        <v>0</v>
      </c>
      <c r="K22" s="635" t="str">
        <f t="shared" si="4"/>
        <v>0</v>
      </c>
    </row>
    <row r="23" spans="1:11" x14ac:dyDescent="0.25">
      <c r="A23" s="628"/>
      <c r="B23" s="629"/>
      <c r="C23" s="629"/>
      <c r="D23" s="630"/>
      <c r="E23" s="631"/>
      <c r="F23" s="631"/>
      <c r="G23" s="632">
        <f t="shared" si="0"/>
        <v>0</v>
      </c>
      <c r="H23" s="633">
        <f t="shared" si="1"/>
        <v>0</v>
      </c>
      <c r="I23" s="634">
        <f t="shared" si="2"/>
        <v>0</v>
      </c>
      <c r="J23" s="634">
        <f t="shared" si="3"/>
        <v>0</v>
      </c>
      <c r="K23" s="635" t="str">
        <f t="shared" si="4"/>
        <v>0</v>
      </c>
    </row>
    <row r="24" spans="1:11" x14ac:dyDescent="0.25">
      <c r="A24" s="628"/>
      <c r="B24" s="629"/>
      <c r="C24" s="629"/>
      <c r="D24" s="630"/>
      <c r="E24" s="631"/>
      <c r="F24" s="631"/>
      <c r="G24" s="632">
        <f t="shared" si="0"/>
        <v>0</v>
      </c>
      <c r="H24" s="633">
        <f t="shared" si="1"/>
        <v>0</v>
      </c>
      <c r="I24" s="634">
        <f t="shared" si="2"/>
        <v>0</v>
      </c>
      <c r="J24" s="634">
        <f t="shared" si="3"/>
        <v>0</v>
      </c>
      <c r="K24" s="635" t="str">
        <f t="shared" si="4"/>
        <v>0</v>
      </c>
    </row>
    <row r="25" spans="1:11" x14ac:dyDescent="0.25">
      <c r="A25" s="628"/>
      <c r="B25" s="629"/>
      <c r="C25" s="629"/>
      <c r="D25" s="630"/>
      <c r="E25" s="631"/>
      <c r="F25" s="631"/>
      <c r="G25" s="632">
        <f t="shared" si="0"/>
        <v>0</v>
      </c>
      <c r="H25" s="633">
        <f t="shared" si="1"/>
        <v>0</v>
      </c>
      <c r="I25" s="634">
        <f t="shared" si="2"/>
        <v>0</v>
      </c>
      <c r="J25" s="634">
        <f t="shared" si="3"/>
        <v>0</v>
      </c>
      <c r="K25" s="635" t="str">
        <f t="shared" si="4"/>
        <v>0</v>
      </c>
    </row>
    <row r="26" spans="1:11" x14ac:dyDescent="0.25">
      <c r="A26" s="628"/>
      <c r="B26" s="629"/>
      <c r="C26" s="629"/>
      <c r="D26" s="630"/>
      <c r="E26" s="631"/>
      <c r="F26" s="631"/>
      <c r="G26" s="632">
        <f t="shared" si="0"/>
        <v>0</v>
      </c>
      <c r="H26" s="633">
        <f t="shared" si="1"/>
        <v>0</v>
      </c>
      <c r="I26" s="634">
        <f t="shared" si="2"/>
        <v>0</v>
      </c>
      <c r="J26" s="634">
        <f t="shared" si="3"/>
        <v>0</v>
      </c>
      <c r="K26" s="635" t="str">
        <f t="shared" si="4"/>
        <v>0</v>
      </c>
    </row>
    <row r="27" spans="1:11" x14ac:dyDescent="0.25">
      <c r="A27" s="628"/>
      <c r="B27" s="629"/>
      <c r="C27" s="629"/>
      <c r="D27" s="630"/>
      <c r="E27" s="631"/>
      <c r="F27" s="631"/>
      <c r="G27" s="632">
        <f t="shared" si="0"/>
        <v>0</v>
      </c>
      <c r="H27" s="633">
        <f t="shared" si="1"/>
        <v>0</v>
      </c>
      <c r="I27" s="634">
        <f t="shared" si="2"/>
        <v>0</v>
      </c>
      <c r="J27" s="634">
        <f t="shared" si="3"/>
        <v>0</v>
      </c>
      <c r="K27" s="635" t="str">
        <f t="shared" si="4"/>
        <v>0</v>
      </c>
    </row>
    <row r="28" spans="1:11" x14ac:dyDescent="0.25">
      <c r="A28" s="628"/>
      <c r="B28" s="629"/>
      <c r="C28" s="629"/>
      <c r="D28" s="630"/>
      <c r="E28" s="631"/>
      <c r="F28" s="631"/>
      <c r="G28" s="632">
        <f t="shared" si="0"/>
        <v>0</v>
      </c>
      <c r="H28" s="633">
        <f t="shared" si="1"/>
        <v>0</v>
      </c>
      <c r="I28" s="634">
        <f t="shared" si="2"/>
        <v>0</v>
      </c>
      <c r="J28" s="634">
        <f t="shared" si="3"/>
        <v>0</v>
      </c>
      <c r="K28" s="635" t="str">
        <f t="shared" si="4"/>
        <v>0</v>
      </c>
    </row>
    <row r="29" spans="1:11" x14ac:dyDescent="0.25">
      <c r="A29" s="628"/>
      <c r="B29" s="629"/>
      <c r="C29" s="629"/>
      <c r="D29" s="630"/>
      <c r="E29" s="631"/>
      <c r="F29" s="631"/>
      <c r="G29" s="632">
        <f t="shared" si="0"/>
        <v>0</v>
      </c>
      <c r="H29" s="633">
        <f t="shared" si="1"/>
        <v>0</v>
      </c>
      <c r="I29" s="634">
        <f t="shared" si="2"/>
        <v>0</v>
      </c>
      <c r="J29" s="634">
        <f t="shared" si="3"/>
        <v>0</v>
      </c>
      <c r="K29" s="635" t="str">
        <f t="shared" si="4"/>
        <v>0</v>
      </c>
    </row>
    <row r="30" spans="1:11" x14ac:dyDescent="0.25">
      <c r="A30" s="628"/>
      <c r="B30" s="629"/>
      <c r="C30" s="629"/>
      <c r="D30" s="630"/>
      <c r="E30" s="631"/>
      <c r="F30" s="631"/>
      <c r="G30" s="632">
        <f t="shared" si="0"/>
        <v>0</v>
      </c>
      <c r="H30" s="633">
        <f t="shared" si="1"/>
        <v>0</v>
      </c>
      <c r="I30" s="634">
        <f t="shared" si="2"/>
        <v>0</v>
      </c>
      <c r="J30" s="634">
        <f t="shared" si="3"/>
        <v>0</v>
      </c>
      <c r="K30" s="635" t="str">
        <f t="shared" si="4"/>
        <v>0</v>
      </c>
    </row>
    <row r="31" spans="1:11" x14ac:dyDescent="0.25">
      <c r="A31" s="628"/>
      <c r="B31" s="629"/>
      <c r="C31" s="629"/>
      <c r="D31" s="630"/>
      <c r="E31" s="631"/>
      <c r="F31" s="631"/>
      <c r="G31" s="632">
        <f t="shared" si="0"/>
        <v>0</v>
      </c>
      <c r="H31" s="633">
        <f t="shared" si="1"/>
        <v>0</v>
      </c>
      <c r="I31" s="634">
        <f t="shared" si="2"/>
        <v>0</v>
      </c>
      <c r="J31" s="634">
        <f t="shared" si="3"/>
        <v>0</v>
      </c>
      <c r="K31" s="635" t="str">
        <f t="shared" si="4"/>
        <v>0</v>
      </c>
    </row>
    <row r="32" spans="1:11" x14ac:dyDescent="0.25">
      <c r="A32" s="628"/>
      <c r="B32" s="629"/>
      <c r="C32" s="629"/>
      <c r="D32" s="630"/>
      <c r="E32" s="631"/>
      <c r="F32" s="631"/>
      <c r="G32" s="632">
        <f t="shared" si="0"/>
        <v>0</v>
      </c>
      <c r="H32" s="633">
        <f t="shared" si="1"/>
        <v>0</v>
      </c>
      <c r="I32" s="634">
        <f t="shared" si="2"/>
        <v>0</v>
      </c>
      <c r="J32" s="634">
        <f t="shared" si="3"/>
        <v>0</v>
      </c>
      <c r="K32" s="635" t="str">
        <f t="shared" si="4"/>
        <v>0</v>
      </c>
    </row>
    <row r="33" spans="1:11" x14ac:dyDescent="0.25">
      <c r="A33" s="628"/>
      <c r="B33" s="629"/>
      <c r="C33" s="629"/>
      <c r="D33" s="630"/>
      <c r="E33" s="631"/>
      <c r="F33" s="631"/>
      <c r="G33" s="632">
        <f t="shared" si="0"/>
        <v>0</v>
      </c>
      <c r="H33" s="633">
        <f t="shared" si="1"/>
        <v>0</v>
      </c>
      <c r="I33" s="634">
        <f t="shared" si="2"/>
        <v>0</v>
      </c>
      <c r="J33" s="634">
        <f t="shared" si="3"/>
        <v>0</v>
      </c>
      <c r="K33" s="635" t="str">
        <f t="shared" si="4"/>
        <v>0</v>
      </c>
    </row>
    <row r="34" spans="1:11" x14ac:dyDescent="0.25">
      <c r="A34" s="628"/>
      <c r="B34" s="629"/>
      <c r="C34" s="629"/>
      <c r="D34" s="630"/>
      <c r="E34" s="631"/>
      <c r="F34" s="631"/>
      <c r="G34" s="632">
        <f t="shared" si="0"/>
        <v>0</v>
      </c>
      <c r="H34" s="633">
        <f t="shared" si="1"/>
        <v>0</v>
      </c>
      <c r="I34" s="634">
        <f t="shared" si="2"/>
        <v>0</v>
      </c>
      <c r="J34" s="634">
        <f t="shared" si="3"/>
        <v>0</v>
      </c>
      <c r="K34" s="635" t="str">
        <f t="shared" si="4"/>
        <v>0</v>
      </c>
    </row>
    <row r="35" spans="1:11" x14ac:dyDescent="0.25">
      <c r="A35" s="628"/>
      <c r="B35" s="629"/>
      <c r="C35" s="629"/>
      <c r="D35" s="630"/>
      <c r="E35" s="631"/>
      <c r="F35" s="631"/>
      <c r="G35" s="632">
        <f t="shared" si="0"/>
        <v>0</v>
      </c>
      <c r="H35" s="633">
        <f t="shared" si="1"/>
        <v>0</v>
      </c>
      <c r="I35" s="634">
        <f t="shared" si="2"/>
        <v>0</v>
      </c>
      <c r="J35" s="634">
        <f t="shared" si="3"/>
        <v>0</v>
      </c>
      <c r="K35" s="635" t="str">
        <f t="shared" si="4"/>
        <v>0</v>
      </c>
    </row>
    <row r="36" spans="1:11" x14ac:dyDescent="0.25">
      <c r="A36" s="636"/>
      <c r="B36" s="637"/>
      <c r="C36" s="637" t="s">
        <v>507</v>
      </c>
      <c r="D36" s="638"/>
      <c r="E36" s="639">
        <f>SUM(E16:E35)</f>
        <v>0</v>
      </c>
      <c r="F36" s="639">
        <f>SUM(F16:F35)</f>
        <v>0</v>
      </c>
      <c r="G36" s="639">
        <f t="shared" si="0"/>
        <v>0</v>
      </c>
      <c r="H36" s="640"/>
      <c r="I36" s="639">
        <f>SUM(I16:I35)</f>
        <v>0</v>
      </c>
      <c r="J36" s="639">
        <f>SUM(J16:J35)</f>
        <v>0</v>
      </c>
      <c r="K36" s="641">
        <f>SUM(K16:K35)</f>
        <v>0</v>
      </c>
    </row>
    <row r="37" spans="1:11" x14ac:dyDescent="0.25">
      <c r="A37" s="642"/>
      <c r="B37" s="643"/>
      <c r="C37" s="643"/>
      <c r="D37" s="643"/>
      <c r="E37" s="643"/>
      <c r="F37" s="643"/>
      <c r="G37" s="643"/>
      <c r="H37" s="643"/>
      <c r="I37" s="643"/>
      <c r="J37" s="643"/>
      <c r="K37" s="644"/>
    </row>
    <row r="38" spans="1:11" ht="18" x14ac:dyDescent="0.25">
      <c r="A38" s="645"/>
      <c r="B38" s="646"/>
      <c r="C38" s="647"/>
      <c r="D38" s="620"/>
      <c r="E38" s="620"/>
      <c r="F38" s="611"/>
      <c r="G38" s="621"/>
      <c r="H38" s="620"/>
      <c r="I38" s="615"/>
      <c r="J38" s="615"/>
      <c r="K38" s="615"/>
    </row>
    <row r="39" spans="1:11" ht="15.75" x14ac:dyDescent="0.25">
      <c r="A39" s="648"/>
      <c r="B39" s="649" t="s">
        <v>819</v>
      </c>
      <c r="C39" s="619"/>
      <c r="D39" s="620"/>
      <c r="E39" s="620"/>
      <c r="F39" s="611"/>
      <c r="G39" s="621"/>
      <c r="H39" s="620"/>
      <c r="I39" s="615"/>
      <c r="J39" s="615"/>
      <c r="K39" s="615"/>
    </row>
    <row r="40" spans="1:11" ht="13.5" customHeight="1" x14ac:dyDescent="0.25">
      <c r="A40" s="1026" t="s">
        <v>807</v>
      </c>
      <c r="B40" s="1027" t="s">
        <v>808</v>
      </c>
      <c r="C40" s="1027" t="s">
        <v>809</v>
      </c>
      <c r="D40" s="1028" t="s">
        <v>820</v>
      </c>
      <c r="E40" s="1029" t="s">
        <v>811</v>
      </c>
      <c r="F40" s="1029"/>
      <c r="G40" s="1029"/>
      <c r="H40" s="1029" t="s">
        <v>821</v>
      </c>
      <c r="I40" s="1029"/>
      <c r="J40" s="1024" t="s">
        <v>813</v>
      </c>
      <c r="K40" s="1024"/>
    </row>
    <row r="41" spans="1:11" ht="27" x14ac:dyDescent="0.25">
      <c r="A41" s="1026"/>
      <c r="B41" s="1027"/>
      <c r="C41" s="1027"/>
      <c r="D41" s="1028"/>
      <c r="E41" s="650" t="s">
        <v>822</v>
      </c>
      <c r="F41" s="651" t="s">
        <v>815</v>
      </c>
      <c r="G41" s="651" t="s">
        <v>816</v>
      </c>
      <c r="H41" s="651" t="s">
        <v>816</v>
      </c>
      <c r="I41" s="651" t="s">
        <v>815</v>
      </c>
      <c r="J41" s="652" t="s">
        <v>817</v>
      </c>
      <c r="K41" s="653" t="s">
        <v>818</v>
      </c>
    </row>
    <row r="42" spans="1:11" x14ac:dyDescent="0.25">
      <c r="A42" s="628"/>
      <c r="B42" s="629"/>
      <c r="C42" s="629"/>
      <c r="D42" s="630"/>
      <c r="E42" s="631"/>
      <c r="F42" s="631"/>
      <c r="G42" s="632">
        <f t="shared" ref="G42:G61" si="5">IF(E42=0,0,ROUND(F42/E42,2))</f>
        <v>0</v>
      </c>
      <c r="H42" s="633">
        <f t="shared" ref="H42:H61" si="6">SUMIF($E$10:$H$10,D42,$E$11:$H$11)</f>
        <v>0</v>
      </c>
      <c r="I42" s="634">
        <f t="shared" ref="I42:I61" si="7">E42*H42</f>
        <v>0</v>
      </c>
      <c r="J42" s="634">
        <f t="shared" ref="J42:J61" si="8">IF(I42-F42&lt;0,I42-F42)*-1</f>
        <v>0</v>
      </c>
      <c r="K42" s="635">
        <f t="shared" ref="K42:K61" si="9">IF(I42-F42&gt;=0,I42-F42,"0")*-1</f>
        <v>0</v>
      </c>
    </row>
    <row r="43" spans="1:11" x14ac:dyDescent="0.25">
      <c r="A43" s="628"/>
      <c r="B43" s="629"/>
      <c r="C43" s="629"/>
      <c r="D43" s="630"/>
      <c r="E43" s="631"/>
      <c r="F43" s="631"/>
      <c r="G43" s="632">
        <f t="shared" si="5"/>
        <v>0</v>
      </c>
      <c r="H43" s="633">
        <f t="shared" si="6"/>
        <v>0</v>
      </c>
      <c r="I43" s="634">
        <f t="shared" si="7"/>
        <v>0</v>
      </c>
      <c r="J43" s="634">
        <f t="shared" si="8"/>
        <v>0</v>
      </c>
      <c r="K43" s="635">
        <f t="shared" si="9"/>
        <v>0</v>
      </c>
    </row>
    <row r="44" spans="1:11" x14ac:dyDescent="0.25">
      <c r="A44" s="628"/>
      <c r="B44" s="629"/>
      <c r="C44" s="629"/>
      <c r="D44" s="630"/>
      <c r="E44" s="631"/>
      <c r="F44" s="631"/>
      <c r="G44" s="632">
        <f t="shared" si="5"/>
        <v>0</v>
      </c>
      <c r="H44" s="633">
        <f t="shared" si="6"/>
        <v>0</v>
      </c>
      <c r="I44" s="634">
        <f t="shared" si="7"/>
        <v>0</v>
      </c>
      <c r="J44" s="634">
        <f t="shared" si="8"/>
        <v>0</v>
      </c>
      <c r="K44" s="635">
        <f t="shared" si="9"/>
        <v>0</v>
      </c>
    </row>
    <row r="45" spans="1:11" x14ac:dyDescent="0.25">
      <c r="A45" s="628"/>
      <c r="B45" s="629"/>
      <c r="C45" s="629"/>
      <c r="D45" s="630"/>
      <c r="E45" s="631"/>
      <c r="F45" s="631"/>
      <c r="G45" s="632">
        <f t="shared" si="5"/>
        <v>0</v>
      </c>
      <c r="H45" s="633">
        <f t="shared" si="6"/>
        <v>0</v>
      </c>
      <c r="I45" s="634">
        <f t="shared" si="7"/>
        <v>0</v>
      </c>
      <c r="J45" s="634">
        <f t="shared" si="8"/>
        <v>0</v>
      </c>
      <c r="K45" s="635">
        <f t="shared" si="9"/>
        <v>0</v>
      </c>
    </row>
    <row r="46" spans="1:11" x14ac:dyDescent="0.25">
      <c r="A46" s="628"/>
      <c r="B46" s="629"/>
      <c r="C46" s="629"/>
      <c r="D46" s="630"/>
      <c r="E46" s="631"/>
      <c r="F46" s="631"/>
      <c r="G46" s="632">
        <f t="shared" si="5"/>
        <v>0</v>
      </c>
      <c r="H46" s="633">
        <f t="shared" si="6"/>
        <v>0</v>
      </c>
      <c r="I46" s="634">
        <f t="shared" si="7"/>
        <v>0</v>
      </c>
      <c r="J46" s="634">
        <f t="shared" si="8"/>
        <v>0</v>
      </c>
      <c r="K46" s="635">
        <f t="shared" si="9"/>
        <v>0</v>
      </c>
    </row>
    <row r="47" spans="1:11" x14ac:dyDescent="0.25">
      <c r="A47" s="628"/>
      <c r="B47" s="629"/>
      <c r="C47" s="629"/>
      <c r="D47" s="630"/>
      <c r="E47" s="631"/>
      <c r="F47" s="631"/>
      <c r="G47" s="632">
        <f t="shared" si="5"/>
        <v>0</v>
      </c>
      <c r="H47" s="633">
        <f t="shared" si="6"/>
        <v>0</v>
      </c>
      <c r="I47" s="634">
        <f t="shared" si="7"/>
        <v>0</v>
      </c>
      <c r="J47" s="634">
        <f t="shared" si="8"/>
        <v>0</v>
      </c>
      <c r="K47" s="635">
        <f t="shared" si="9"/>
        <v>0</v>
      </c>
    </row>
    <row r="48" spans="1:11" x14ac:dyDescent="0.25">
      <c r="A48" s="628"/>
      <c r="B48" s="629"/>
      <c r="C48" s="629"/>
      <c r="D48" s="630"/>
      <c r="E48" s="631"/>
      <c r="F48" s="631"/>
      <c r="G48" s="632">
        <f t="shared" si="5"/>
        <v>0</v>
      </c>
      <c r="H48" s="633">
        <f t="shared" si="6"/>
        <v>0</v>
      </c>
      <c r="I48" s="634">
        <f t="shared" si="7"/>
        <v>0</v>
      </c>
      <c r="J48" s="634">
        <f t="shared" si="8"/>
        <v>0</v>
      </c>
      <c r="K48" s="635">
        <f t="shared" si="9"/>
        <v>0</v>
      </c>
    </row>
    <row r="49" spans="1:11" x14ac:dyDescent="0.25">
      <c r="A49" s="628"/>
      <c r="B49" s="629"/>
      <c r="C49" s="629"/>
      <c r="D49" s="630"/>
      <c r="E49" s="631"/>
      <c r="F49" s="631"/>
      <c r="G49" s="632">
        <f t="shared" si="5"/>
        <v>0</v>
      </c>
      <c r="H49" s="633">
        <f t="shared" si="6"/>
        <v>0</v>
      </c>
      <c r="I49" s="634">
        <f t="shared" si="7"/>
        <v>0</v>
      </c>
      <c r="J49" s="634">
        <f t="shared" si="8"/>
        <v>0</v>
      </c>
      <c r="K49" s="635">
        <f t="shared" si="9"/>
        <v>0</v>
      </c>
    </row>
    <row r="50" spans="1:11" x14ac:dyDescent="0.25">
      <c r="A50" s="628"/>
      <c r="B50" s="629"/>
      <c r="C50" s="629"/>
      <c r="D50" s="630"/>
      <c r="E50" s="631"/>
      <c r="F50" s="631"/>
      <c r="G50" s="632">
        <f t="shared" si="5"/>
        <v>0</v>
      </c>
      <c r="H50" s="633">
        <f t="shared" si="6"/>
        <v>0</v>
      </c>
      <c r="I50" s="634">
        <f t="shared" si="7"/>
        <v>0</v>
      </c>
      <c r="J50" s="634">
        <f t="shared" si="8"/>
        <v>0</v>
      </c>
      <c r="K50" s="635">
        <f t="shared" si="9"/>
        <v>0</v>
      </c>
    </row>
    <row r="51" spans="1:11" x14ac:dyDescent="0.25">
      <c r="A51" s="628"/>
      <c r="B51" s="629"/>
      <c r="C51" s="629"/>
      <c r="D51" s="630"/>
      <c r="E51" s="631"/>
      <c r="F51" s="631"/>
      <c r="G51" s="632">
        <f t="shared" si="5"/>
        <v>0</v>
      </c>
      <c r="H51" s="633">
        <f t="shared" si="6"/>
        <v>0</v>
      </c>
      <c r="I51" s="634">
        <f t="shared" si="7"/>
        <v>0</v>
      </c>
      <c r="J51" s="634">
        <f t="shared" si="8"/>
        <v>0</v>
      </c>
      <c r="K51" s="635">
        <f t="shared" si="9"/>
        <v>0</v>
      </c>
    </row>
    <row r="52" spans="1:11" x14ac:dyDescent="0.25">
      <c r="A52" s="628"/>
      <c r="B52" s="629"/>
      <c r="C52" s="629"/>
      <c r="D52" s="630"/>
      <c r="E52" s="631"/>
      <c r="F52" s="631"/>
      <c r="G52" s="632">
        <f t="shared" si="5"/>
        <v>0</v>
      </c>
      <c r="H52" s="633">
        <f t="shared" si="6"/>
        <v>0</v>
      </c>
      <c r="I52" s="634">
        <f t="shared" si="7"/>
        <v>0</v>
      </c>
      <c r="J52" s="634">
        <f t="shared" si="8"/>
        <v>0</v>
      </c>
      <c r="K52" s="635">
        <f t="shared" si="9"/>
        <v>0</v>
      </c>
    </row>
    <row r="53" spans="1:11" x14ac:dyDescent="0.25">
      <c r="A53" s="628"/>
      <c r="B53" s="629"/>
      <c r="C53" s="629"/>
      <c r="D53" s="630"/>
      <c r="E53" s="631"/>
      <c r="F53" s="631"/>
      <c r="G53" s="632">
        <f t="shared" si="5"/>
        <v>0</v>
      </c>
      <c r="H53" s="633">
        <f t="shared" si="6"/>
        <v>0</v>
      </c>
      <c r="I53" s="634">
        <f t="shared" si="7"/>
        <v>0</v>
      </c>
      <c r="J53" s="634">
        <f t="shared" si="8"/>
        <v>0</v>
      </c>
      <c r="K53" s="635">
        <f t="shared" si="9"/>
        <v>0</v>
      </c>
    </row>
    <row r="54" spans="1:11" x14ac:dyDescent="0.25">
      <c r="A54" s="628"/>
      <c r="B54" s="629"/>
      <c r="C54" s="629"/>
      <c r="D54" s="630"/>
      <c r="E54" s="631"/>
      <c r="F54" s="631"/>
      <c r="G54" s="632">
        <f t="shared" si="5"/>
        <v>0</v>
      </c>
      <c r="H54" s="633">
        <f t="shared" si="6"/>
        <v>0</v>
      </c>
      <c r="I54" s="634">
        <f t="shared" si="7"/>
        <v>0</v>
      </c>
      <c r="J54" s="634">
        <f t="shared" si="8"/>
        <v>0</v>
      </c>
      <c r="K54" s="635">
        <f t="shared" si="9"/>
        <v>0</v>
      </c>
    </row>
    <row r="55" spans="1:11" x14ac:dyDescent="0.25">
      <c r="A55" s="628"/>
      <c r="B55" s="629"/>
      <c r="C55" s="629"/>
      <c r="D55" s="630"/>
      <c r="E55" s="631"/>
      <c r="F55" s="631"/>
      <c r="G55" s="632">
        <f t="shared" si="5"/>
        <v>0</v>
      </c>
      <c r="H55" s="633">
        <f t="shared" si="6"/>
        <v>0</v>
      </c>
      <c r="I55" s="634">
        <f t="shared" si="7"/>
        <v>0</v>
      </c>
      <c r="J55" s="634">
        <f t="shared" si="8"/>
        <v>0</v>
      </c>
      <c r="K55" s="635">
        <f t="shared" si="9"/>
        <v>0</v>
      </c>
    </row>
    <row r="56" spans="1:11" x14ac:dyDescent="0.25">
      <c r="A56" s="628"/>
      <c r="B56" s="629"/>
      <c r="C56" s="629"/>
      <c r="D56" s="630"/>
      <c r="E56" s="631"/>
      <c r="F56" s="631"/>
      <c r="G56" s="632">
        <f t="shared" si="5"/>
        <v>0</v>
      </c>
      <c r="H56" s="633">
        <f t="shared" si="6"/>
        <v>0</v>
      </c>
      <c r="I56" s="634">
        <f t="shared" si="7"/>
        <v>0</v>
      </c>
      <c r="J56" s="634">
        <f t="shared" si="8"/>
        <v>0</v>
      </c>
      <c r="K56" s="635">
        <f t="shared" si="9"/>
        <v>0</v>
      </c>
    </row>
    <row r="57" spans="1:11" x14ac:dyDescent="0.25">
      <c r="A57" s="628"/>
      <c r="B57" s="629"/>
      <c r="C57" s="629"/>
      <c r="D57" s="630"/>
      <c r="E57" s="631"/>
      <c r="F57" s="631"/>
      <c r="G57" s="632">
        <f t="shared" si="5"/>
        <v>0</v>
      </c>
      <c r="H57" s="633">
        <f t="shared" si="6"/>
        <v>0</v>
      </c>
      <c r="I57" s="634">
        <f t="shared" si="7"/>
        <v>0</v>
      </c>
      <c r="J57" s="634">
        <f t="shared" si="8"/>
        <v>0</v>
      </c>
      <c r="K57" s="635">
        <f t="shared" si="9"/>
        <v>0</v>
      </c>
    </row>
    <row r="58" spans="1:11" x14ac:dyDescent="0.25">
      <c r="A58" s="628"/>
      <c r="B58" s="629"/>
      <c r="C58" s="629"/>
      <c r="D58" s="630"/>
      <c r="E58" s="631"/>
      <c r="F58" s="631"/>
      <c r="G58" s="632">
        <f t="shared" si="5"/>
        <v>0</v>
      </c>
      <c r="H58" s="633">
        <f t="shared" si="6"/>
        <v>0</v>
      </c>
      <c r="I58" s="634">
        <f t="shared" si="7"/>
        <v>0</v>
      </c>
      <c r="J58" s="634">
        <f t="shared" si="8"/>
        <v>0</v>
      </c>
      <c r="K58" s="635">
        <f t="shared" si="9"/>
        <v>0</v>
      </c>
    </row>
    <row r="59" spans="1:11" x14ac:dyDescent="0.25">
      <c r="A59" s="628"/>
      <c r="B59" s="629"/>
      <c r="C59" s="629"/>
      <c r="D59" s="630"/>
      <c r="E59" s="631"/>
      <c r="F59" s="631"/>
      <c r="G59" s="632">
        <f t="shared" si="5"/>
        <v>0</v>
      </c>
      <c r="H59" s="633">
        <f t="shared" si="6"/>
        <v>0</v>
      </c>
      <c r="I59" s="634">
        <f t="shared" si="7"/>
        <v>0</v>
      </c>
      <c r="J59" s="634">
        <f t="shared" si="8"/>
        <v>0</v>
      </c>
      <c r="K59" s="635">
        <f t="shared" si="9"/>
        <v>0</v>
      </c>
    </row>
    <row r="60" spans="1:11" x14ac:dyDescent="0.25">
      <c r="A60" s="628"/>
      <c r="B60" s="629"/>
      <c r="C60" s="629"/>
      <c r="D60" s="630"/>
      <c r="E60" s="631"/>
      <c r="F60" s="631"/>
      <c r="G60" s="632">
        <f t="shared" si="5"/>
        <v>0</v>
      </c>
      <c r="H60" s="633">
        <f t="shared" si="6"/>
        <v>0</v>
      </c>
      <c r="I60" s="634">
        <f t="shared" si="7"/>
        <v>0</v>
      </c>
      <c r="J60" s="634">
        <f t="shared" si="8"/>
        <v>0</v>
      </c>
      <c r="K60" s="635">
        <f t="shared" si="9"/>
        <v>0</v>
      </c>
    </row>
    <row r="61" spans="1:11" x14ac:dyDescent="0.25">
      <c r="A61" s="628"/>
      <c r="B61" s="629"/>
      <c r="C61" s="629"/>
      <c r="D61" s="630"/>
      <c r="E61" s="631"/>
      <c r="F61" s="631"/>
      <c r="G61" s="632">
        <f t="shared" si="5"/>
        <v>0</v>
      </c>
      <c r="H61" s="633">
        <f t="shared" si="6"/>
        <v>0</v>
      </c>
      <c r="I61" s="634">
        <f t="shared" si="7"/>
        <v>0</v>
      </c>
      <c r="J61" s="634">
        <f t="shared" si="8"/>
        <v>0</v>
      </c>
      <c r="K61" s="635">
        <f t="shared" si="9"/>
        <v>0</v>
      </c>
    </row>
    <row r="62" spans="1:11" x14ac:dyDescent="0.25">
      <c r="A62" s="654"/>
      <c r="B62" s="655"/>
      <c r="C62" s="637" t="s">
        <v>507</v>
      </c>
      <c r="D62" s="638"/>
      <c r="E62" s="639">
        <f>SUM(E42:E61)</f>
        <v>0</v>
      </c>
      <c r="F62" s="639">
        <f>SUM(F41:F61)</f>
        <v>0</v>
      </c>
      <c r="G62" s="640"/>
      <c r="H62" s="640"/>
      <c r="I62" s="639">
        <f>SUM(I42:I61)</f>
        <v>0</v>
      </c>
      <c r="J62" s="639">
        <f>SUM(J42:J61)</f>
        <v>0</v>
      </c>
      <c r="K62" s="641">
        <f>SUM(K42:K61)</f>
        <v>0</v>
      </c>
    </row>
  </sheetData>
  <sheetProtection selectLockedCells="1" selectUnlockedCells="1"/>
  <mergeCells count="14">
    <mergeCell ref="J40:K40"/>
    <mergeCell ref="J14:K14"/>
    <mergeCell ref="A40:A41"/>
    <mergeCell ref="A14:A15"/>
    <mergeCell ref="B14:B15"/>
    <mergeCell ref="C14:C15"/>
    <mergeCell ref="D14:D15"/>
    <mergeCell ref="E14:G14"/>
    <mergeCell ref="H14:I14"/>
    <mergeCell ref="B40:B41"/>
    <mergeCell ref="C40:C41"/>
    <mergeCell ref="D40:D41"/>
    <mergeCell ref="E40:G40"/>
    <mergeCell ref="H40:I40"/>
  </mergeCells>
  <hyperlinks>
    <hyperlink ref="L2" location="'Kieg. mell., elemzések'!A86" display="Vissza a kieg. mell.,elemzésekhez" xr:uid="{00000000-0004-0000-1C00-000000000000}"/>
  </hyperlinks>
  <pageMargins left="0.75" right="0.75" top="0.52013888888888893" bottom="0.52013888888888893" header="0.5" footer="0.5"/>
  <pageSetup paperSize="9" scale="66" firstPageNumber="0" orientation="portrait" horizontalDpi="300" verticalDpi="300"/>
  <headerFooter alignWithMargins="0">
    <oddHeader>&amp;R&amp;P/&amp;N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5"/>
  </sheetPr>
  <dimension ref="A1:F13"/>
  <sheetViews>
    <sheetView workbookViewId="0">
      <selection activeCell="D8" sqref="D8"/>
    </sheetView>
  </sheetViews>
  <sheetFormatPr defaultColWidth="8.88671875" defaultRowHeight="14.25" x14ac:dyDescent="0.2"/>
  <cols>
    <col min="1" max="1" width="12.6640625" style="2" customWidth="1"/>
    <col min="2" max="2" width="49.109375" style="2" customWidth="1"/>
    <col min="3" max="16384" width="8.88671875" style="2"/>
  </cols>
  <sheetData>
    <row r="1" spans="1:6" ht="15" x14ac:dyDescent="0.25">
      <c r="A1" s="37"/>
      <c r="B1" s="6" t="s">
        <v>110</v>
      </c>
      <c r="D1" s="6" t="s">
        <v>111</v>
      </c>
      <c r="E1" s="17"/>
      <c r="F1" s="17"/>
    </row>
    <row r="2" spans="1:6" ht="15.75" x14ac:dyDescent="0.25">
      <c r="A2" s="38" t="s">
        <v>112</v>
      </c>
      <c r="B2" s="39" t="s">
        <v>113</v>
      </c>
      <c r="D2" s="40" t="s">
        <v>114</v>
      </c>
      <c r="E2" s="6"/>
      <c r="F2" s="41">
        <v>1</v>
      </c>
    </row>
    <row r="3" spans="1:6" ht="15" x14ac:dyDescent="0.25">
      <c r="A3" s="38" t="s">
        <v>115</v>
      </c>
      <c r="B3" s="39" t="s">
        <v>116</v>
      </c>
      <c r="C3" s="42"/>
      <c r="D3" s="43">
        <v>1</v>
      </c>
      <c r="E3" s="17" t="s">
        <v>117</v>
      </c>
      <c r="F3" s="6"/>
    </row>
    <row r="4" spans="1:6" ht="15" x14ac:dyDescent="0.25">
      <c r="A4" s="38" t="s">
        <v>118</v>
      </c>
      <c r="B4" s="2" t="s">
        <v>119</v>
      </c>
      <c r="C4" s="6"/>
      <c r="D4" s="44">
        <v>2</v>
      </c>
      <c r="E4" s="17" t="s">
        <v>120</v>
      </c>
      <c r="F4" s="6"/>
    </row>
    <row r="5" spans="1:6" ht="15" x14ac:dyDescent="0.25">
      <c r="A5" s="38" t="s">
        <v>121</v>
      </c>
      <c r="B5" s="2" t="s">
        <v>122</v>
      </c>
      <c r="C5" s="6"/>
      <c r="D5" s="43">
        <v>3</v>
      </c>
      <c r="E5" s="17" t="s">
        <v>123</v>
      </c>
      <c r="F5" s="6"/>
    </row>
    <row r="6" spans="1:6" ht="15" x14ac:dyDescent="0.25">
      <c r="A6" s="38" t="s">
        <v>124</v>
      </c>
      <c r="B6" s="2" t="s">
        <v>125</v>
      </c>
      <c r="C6" s="6"/>
      <c r="D6" s="43">
        <v>4</v>
      </c>
      <c r="E6" s="17" t="s">
        <v>126</v>
      </c>
      <c r="F6" s="17"/>
    </row>
    <row r="7" spans="1:6" x14ac:dyDescent="0.2">
      <c r="A7" s="38" t="s">
        <v>127</v>
      </c>
      <c r="B7" s="45" t="s">
        <v>128</v>
      </c>
      <c r="D7" s="17" t="s">
        <v>129</v>
      </c>
      <c r="F7" s="46"/>
    </row>
    <row r="8" spans="1:6" x14ac:dyDescent="0.2">
      <c r="A8" s="38" t="s">
        <v>130</v>
      </c>
      <c r="B8" s="45" t="s">
        <v>131</v>
      </c>
      <c r="D8" s="47" t="s">
        <v>132</v>
      </c>
      <c r="F8" s="18"/>
    </row>
    <row r="9" spans="1:6" x14ac:dyDescent="0.2">
      <c r="A9" s="38" t="s">
        <v>133</v>
      </c>
      <c r="B9" s="45" t="s">
        <v>134</v>
      </c>
      <c r="F9" s="46"/>
    </row>
    <row r="10" spans="1:6" x14ac:dyDescent="0.2">
      <c r="A10" s="38" t="s">
        <v>135</v>
      </c>
      <c r="B10" s="45" t="s">
        <v>136</v>
      </c>
      <c r="F10" s="46"/>
    </row>
    <row r="11" spans="1:6" x14ac:dyDescent="0.2">
      <c r="A11" s="38" t="s">
        <v>137</v>
      </c>
      <c r="B11" s="2" t="s">
        <v>138</v>
      </c>
      <c r="D11" s="46"/>
      <c r="E11" s="18"/>
      <c r="F11" s="46"/>
    </row>
    <row r="12" spans="1:6" x14ac:dyDescent="0.2">
      <c r="A12" s="38"/>
      <c r="B12" s="2" t="s">
        <v>139</v>
      </c>
    </row>
    <row r="13" spans="1:6" x14ac:dyDescent="0.2">
      <c r="A13" s="38" t="s">
        <v>140</v>
      </c>
      <c r="B13" s="2" t="s">
        <v>141</v>
      </c>
    </row>
  </sheetData>
  <sheetProtection selectLockedCells="1" selectUnlockedCells="1"/>
  <hyperlinks>
    <hyperlink ref="A2" location="Borító!A1" display="Borító" xr:uid="{00000000-0004-0000-0200-000000000000}"/>
    <hyperlink ref="A3" location="Ellenőr!A1" display="Ellenőr" xr:uid="{00000000-0004-0000-0200-000001000000}"/>
    <hyperlink ref="A4" location="Mérleg!A1" display="Mérleg" xr:uid="{00000000-0004-0000-0200-000002000000}"/>
    <hyperlink ref="A5" location="'ER-Összk'!A1" display="ER-Összk" xr:uid="{00000000-0004-0000-0200-000003000000}"/>
    <hyperlink ref="A6" location="'ER-Forg'!A1" display="Er-Forg" xr:uid="{00000000-0004-0000-0200-000004000000}"/>
    <hyperlink ref="A7" location="MérlE_borító!A1" display="MérlE_borító" xr:uid="{00000000-0004-0000-0200-000005000000}"/>
    <hyperlink ref="A8" location="Mérl_Egysz!A1" display="Mérl_Egysz" xr:uid="{00000000-0004-0000-0200-000006000000}"/>
    <hyperlink ref="D8" location="Nyelv!A1" display="Nyelv" xr:uid="{00000000-0004-0000-0200-000007000000}"/>
    <hyperlink ref="A9" location="'Er-Ö_Egy'!A1" display="Er-Ö_Egy'" xr:uid="{00000000-0004-0000-0200-000008000000}"/>
    <hyperlink ref="A10" location="'Er-F_Egy'!A1" display="Er-F_Egy'" xr:uid="{00000000-0004-0000-0200-000009000000}"/>
    <hyperlink ref="A11" location="Cash_Flow!A1" display="Cash-Flow" xr:uid="{00000000-0004-0000-0200-00000A000000}"/>
    <hyperlink ref="A13" location="Adatlap!A1" display="Adatlap" xr:uid="{00000000-0004-0000-0200-00000B000000}"/>
  </hyperlinks>
  <pageMargins left="0.78749999999999998" right="0.78749999999999998" top="1.3777777777777778" bottom="0.98402777777777772" header="0.70833333333333337" footer="0.51180555555555551"/>
  <pageSetup paperSize="9" firstPageNumber="0" orientation="portrait" horizontalDpi="300" verticalDpi="300"/>
  <headerFooter alignWithMargins="0">
    <oddHeader>&amp;CMérlegkitöltő és elemző táblázatok
a DimWim programrendszerhez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23"/>
  </sheetPr>
  <dimension ref="A1:L15"/>
  <sheetViews>
    <sheetView topLeftCell="A4" workbookViewId="0">
      <selection activeCell="D12" sqref="D12"/>
    </sheetView>
  </sheetViews>
  <sheetFormatPr defaultColWidth="8.88671875" defaultRowHeight="15" x14ac:dyDescent="0.2"/>
  <cols>
    <col min="1" max="2" width="8.88671875" customWidth="1"/>
    <col min="3" max="3" width="16.33203125" customWidth="1"/>
    <col min="4" max="5" width="8.88671875" customWidth="1"/>
    <col min="6" max="8" width="10.5546875" bestFit="1" customWidth="1"/>
  </cols>
  <sheetData>
    <row r="1" spans="1:12" ht="15.75" x14ac:dyDescent="0.25">
      <c r="A1" s="6" t="str">
        <f>Alapadatok!$E$9</f>
        <v>Minta Kft.</v>
      </c>
      <c r="I1" s="66"/>
      <c r="J1" s="37"/>
      <c r="K1" s="66"/>
      <c r="L1" s="66"/>
    </row>
    <row r="2" spans="1:12" ht="15.75" x14ac:dyDescent="0.25">
      <c r="A2" s="6" t="str">
        <f>CONCATENATE("Üzleti év:   ",Alapadatok!$E$13)</f>
        <v>Üzleti év:   2025. év</v>
      </c>
      <c r="I2" s="81" t="s">
        <v>455</v>
      </c>
      <c r="J2" s="37"/>
      <c r="K2" s="66"/>
      <c r="L2" s="66"/>
    </row>
    <row r="3" spans="1:12" ht="15.75" x14ac:dyDescent="0.25">
      <c r="A3" s="6"/>
    </row>
    <row r="4" spans="1:12" ht="15.75" x14ac:dyDescent="0.25">
      <c r="A4" s="44"/>
      <c r="C4" s="6" t="s">
        <v>823</v>
      </c>
    </row>
    <row r="6" spans="1:12" x14ac:dyDescent="0.2">
      <c r="A6" s="444" t="s">
        <v>620</v>
      </c>
      <c r="B6" s="656"/>
      <c r="C6" s="408" t="s">
        <v>621</v>
      </c>
      <c r="D6" s="408" t="s">
        <v>38</v>
      </c>
      <c r="E6" s="408" t="s">
        <v>39</v>
      </c>
      <c r="F6" s="411" t="s">
        <v>38</v>
      </c>
      <c r="G6" s="411" t="s">
        <v>39</v>
      </c>
      <c r="H6" s="441" t="s">
        <v>622</v>
      </c>
    </row>
    <row r="7" spans="1:12" x14ac:dyDescent="0.2">
      <c r="A7" s="657"/>
      <c r="B7" s="658"/>
      <c r="C7" s="428"/>
      <c r="D7" s="659" t="s">
        <v>623</v>
      </c>
      <c r="E7" s="659" t="s">
        <v>623</v>
      </c>
      <c r="F7" s="660" t="s">
        <v>624</v>
      </c>
      <c r="G7" s="660" t="s">
        <v>624</v>
      </c>
      <c r="H7" s="661" t="s">
        <v>624</v>
      </c>
    </row>
    <row r="8" spans="1:12" ht="15" customHeight="1" x14ac:dyDescent="0.2">
      <c r="A8" s="1030" t="s">
        <v>824</v>
      </c>
      <c r="B8" s="1030"/>
      <c r="C8" s="425" t="s">
        <v>529</v>
      </c>
      <c r="D8" s="427">
        <f>Adatbevitel!$C$164</f>
        <v>0</v>
      </c>
      <c r="E8" s="427">
        <f>Adatbevitel!$E$164</f>
        <v>0</v>
      </c>
      <c r="F8" s="971" t="e">
        <f>D8/D9*100</f>
        <v>#DIV/0!</v>
      </c>
      <c r="G8" s="971" t="e">
        <f>E8/E9*100</f>
        <v>#DIV/0!</v>
      </c>
      <c r="H8" s="986" t="e">
        <f>G8/F8*100</f>
        <v>#DIV/0!</v>
      </c>
    </row>
    <row r="9" spans="1:12" x14ac:dyDescent="0.2">
      <c r="A9" s="1030"/>
      <c r="B9" s="1030"/>
      <c r="C9" s="428" t="s">
        <v>191</v>
      </c>
      <c r="D9" s="430">
        <f>Adatbevitel!$C$64</f>
        <v>0</v>
      </c>
      <c r="E9" s="430">
        <f>Adatbevitel!$E$64</f>
        <v>0</v>
      </c>
      <c r="F9" s="971"/>
      <c r="G9" s="971"/>
      <c r="H9" s="986"/>
    </row>
    <row r="10" spans="1:12" ht="15" customHeight="1" x14ac:dyDescent="0.2">
      <c r="A10" s="1031" t="s">
        <v>825</v>
      </c>
      <c r="B10" s="1031"/>
      <c r="C10" s="425" t="s">
        <v>529</v>
      </c>
      <c r="D10" s="427">
        <f>Adatbevitel!$C$164</f>
        <v>0</v>
      </c>
      <c r="E10" s="427">
        <f>Adatbevitel!$E$164</f>
        <v>0</v>
      </c>
      <c r="F10" s="971" t="e">
        <f>D10/D11*100</f>
        <v>#DIV/0!</v>
      </c>
      <c r="G10" s="971" t="e">
        <f>E10/E11*100</f>
        <v>#DIV/0!</v>
      </c>
      <c r="H10" s="986" t="e">
        <f>G10/F10*100</f>
        <v>#DIV/0!</v>
      </c>
    </row>
    <row r="11" spans="1:12" x14ac:dyDescent="0.2">
      <c r="A11" s="1031"/>
      <c r="B11" s="1031"/>
      <c r="C11" s="428" t="s">
        <v>826</v>
      </c>
      <c r="D11" s="430">
        <f>Adatbevitel!$C$119</f>
        <v>0</v>
      </c>
      <c r="E11" s="430">
        <f>Adatbevitel!$E$119</f>
        <v>0</v>
      </c>
      <c r="F11" s="971"/>
      <c r="G11" s="971"/>
      <c r="H11" s="986"/>
    </row>
    <row r="12" spans="1:12" ht="15" customHeight="1" x14ac:dyDescent="0.2">
      <c r="A12" s="1030" t="s">
        <v>827</v>
      </c>
      <c r="B12" s="1030"/>
      <c r="C12" s="425" t="s">
        <v>529</v>
      </c>
      <c r="D12" s="427">
        <f>Adatbevitel!$C$164</f>
        <v>0</v>
      </c>
      <c r="E12" s="427">
        <f>Adatbevitel!$E$164</f>
        <v>0</v>
      </c>
      <c r="F12" s="971" t="e">
        <f>D12/D13*100</f>
        <v>#DIV/0!</v>
      </c>
      <c r="G12" s="971" t="e">
        <f>E12/E13*100</f>
        <v>#DIV/0!</v>
      </c>
      <c r="H12" s="986" t="e">
        <f>G12/F12*100</f>
        <v>#DIV/0!</v>
      </c>
    </row>
    <row r="13" spans="1:12" x14ac:dyDescent="0.2">
      <c r="A13" s="1030"/>
      <c r="B13" s="1030"/>
      <c r="C13" s="428" t="s">
        <v>713</v>
      </c>
      <c r="D13" s="430">
        <f>Adatbevitel!$C$63</f>
        <v>0</v>
      </c>
      <c r="E13" s="430">
        <f>Adatbevitel!$E$63</f>
        <v>0</v>
      </c>
      <c r="F13" s="971"/>
      <c r="G13" s="971"/>
      <c r="H13" s="986"/>
    </row>
    <row r="14" spans="1:12" ht="15" customHeight="1" x14ac:dyDescent="0.2">
      <c r="A14" s="1032" t="s">
        <v>828</v>
      </c>
      <c r="B14" s="1032"/>
      <c r="C14" s="425" t="s">
        <v>529</v>
      </c>
      <c r="D14" s="427">
        <f>Adatbevitel!$C$164</f>
        <v>0</v>
      </c>
      <c r="E14" s="427">
        <f>Adatbevitel!$E$164</f>
        <v>0</v>
      </c>
      <c r="F14" s="983" t="e">
        <f>D14/D15*100</f>
        <v>#DIV/0!</v>
      </c>
      <c r="G14" s="983" t="e">
        <f>E14/E15*100</f>
        <v>#DIV/0!</v>
      </c>
      <c r="H14" s="1033" t="e">
        <f>G14/F14*100</f>
        <v>#DIV/0!</v>
      </c>
    </row>
    <row r="15" spans="1:12" x14ac:dyDescent="0.2">
      <c r="A15" s="1032"/>
      <c r="B15" s="1032"/>
      <c r="C15" s="414" t="s">
        <v>829</v>
      </c>
      <c r="D15" s="662">
        <f>Adatbevitel!$C$32-Adatbevitel!$C$96</f>
        <v>0</v>
      </c>
      <c r="E15" s="662">
        <f>Adatbevitel!$E$32-Adatbevitel!$E$96</f>
        <v>0</v>
      </c>
      <c r="F15" s="983"/>
      <c r="G15" s="983"/>
      <c r="H15" s="1033"/>
    </row>
  </sheetData>
  <sheetProtection selectLockedCells="1" selectUnlockedCells="1"/>
  <mergeCells count="16">
    <mergeCell ref="A12:B13"/>
    <mergeCell ref="F12:F13"/>
    <mergeCell ref="G12:G13"/>
    <mergeCell ref="H12:H13"/>
    <mergeCell ref="A14:B15"/>
    <mergeCell ref="F14:F15"/>
    <mergeCell ref="G14:G15"/>
    <mergeCell ref="H14:H15"/>
    <mergeCell ref="A8:B9"/>
    <mergeCell ref="F8:F9"/>
    <mergeCell ref="G8:G9"/>
    <mergeCell ref="H8:H9"/>
    <mergeCell ref="A10:B11"/>
    <mergeCell ref="F10:F11"/>
    <mergeCell ref="G10:G11"/>
    <mergeCell ref="H10:H11"/>
  </mergeCells>
  <hyperlinks>
    <hyperlink ref="I2" location="'Kieg. mell., elemzések'!A77" display="Vissza a kieg. mell.,elemzésekhez" xr:uid="{00000000-0004-0000-1D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2"/>
  <sheetViews>
    <sheetView workbookViewId="0"/>
  </sheetViews>
  <sheetFormatPr defaultColWidth="8.6640625" defaultRowHeight="15.75" x14ac:dyDescent="0.25"/>
  <cols>
    <col min="1" max="1" width="43" style="6" customWidth="1"/>
    <col min="2" max="2" width="15" style="6" customWidth="1"/>
    <col min="3" max="3" width="11.88671875" style="6" customWidth="1"/>
  </cols>
  <sheetData>
    <row r="1" spans="1:7" x14ac:dyDescent="0.25">
      <c r="A1" s="6" t="str">
        <f>Alapadatok!$E$9</f>
        <v>Minta Kft.</v>
      </c>
      <c r="B1" s="2"/>
      <c r="C1" s="2"/>
      <c r="D1" s="66"/>
      <c r="E1" s="66"/>
      <c r="F1" s="66"/>
      <c r="G1" s="66"/>
    </row>
    <row r="2" spans="1:7" x14ac:dyDescent="0.25">
      <c r="A2" s="6" t="str">
        <f>CONCATENATE("Üzleti év:   ",Alapadatok!$E$13)</f>
        <v>Üzleti év:   2025. év</v>
      </c>
      <c r="B2" s="2"/>
      <c r="C2" s="2"/>
      <c r="D2" s="81" t="s">
        <v>455</v>
      </c>
      <c r="E2" s="37"/>
      <c r="F2" s="66"/>
      <c r="G2" s="66"/>
    </row>
    <row r="3" spans="1:7" x14ac:dyDescent="0.25">
      <c r="B3" s="2"/>
      <c r="C3" s="2"/>
    </row>
    <row r="4" spans="1:7" x14ac:dyDescent="0.25">
      <c r="A4" s="6" t="s">
        <v>226</v>
      </c>
      <c r="B4" s="2"/>
      <c r="C4" s="2"/>
    </row>
    <row r="5" spans="1:7" ht="15" x14ac:dyDescent="0.2">
      <c r="A5" s="2"/>
      <c r="B5" s="2"/>
      <c r="C5" s="2"/>
    </row>
    <row r="6" spans="1:7" ht="15" x14ac:dyDescent="0.2">
      <c r="A6" s="663" t="s">
        <v>830</v>
      </c>
      <c r="B6" s="664" t="s">
        <v>831</v>
      </c>
      <c r="C6" s="665" t="s">
        <v>832</v>
      </c>
    </row>
    <row r="7" spans="1:7" ht="15" x14ac:dyDescent="0.2">
      <c r="A7" s="666" t="s">
        <v>833</v>
      </c>
      <c r="B7" s="667"/>
      <c r="C7" s="668">
        <f t="shared" ref="C7:C12" si="0">IF($B$12&lt;&gt;0,B7/$B$12%,0)</f>
        <v>0</v>
      </c>
    </row>
    <row r="8" spans="1:7" ht="15" x14ac:dyDescent="0.2">
      <c r="A8" s="666" t="s">
        <v>834</v>
      </c>
      <c r="B8" s="667"/>
      <c r="C8" s="668">
        <f t="shared" si="0"/>
        <v>0</v>
      </c>
    </row>
    <row r="9" spans="1:7" ht="15" x14ac:dyDescent="0.2">
      <c r="A9" s="666" t="s">
        <v>835</v>
      </c>
      <c r="B9" s="667"/>
      <c r="C9" s="668">
        <f t="shared" si="0"/>
        <v>0</v>
      </c>
    </row>
    <row r="10" spans="1:7" ht="15" x14ac:dyDescent="0.2">
      <c r="A10" s="666" t="s">
        <v>836</v>
      </c>
      <c r="B10" s="667"/>
      <c r="C10" s="668">
        <f t="shared" si="0"/>
        <v>0</v>
      </c>
    </row>
    <row r="11" spans="1:7" ht="15" x14ac:dyDescent="0.2">
      <c r="A11" s="666" t="s">
        <v>837</v>
      </c>
      <c r="B11" s="667"/>
      <c r="C11" s="668">
        <f t="shared" si="0"/>
        <v>0</v>
      </c>
    </row>
    <row r="12" spans="1:7" x14ac:dyDescent="0.25">
      <c r="A12" s="669" t="s">
        <v>838</v>
      </c>
      <c r="B12" s="670">
        <f>SUM(B7:B11)</f>
        <v>0</v>
      </c>
      <c r="C12" s="671">
        <f t="shared" si="0"/>
        <v>0</v>
      </c>
    </row>
  </sheetData>
  <sheetProtection selectLockedCells="1" selectUnlockedCells="1"/>
  <hyperlinks>
    <hyperlink ref="D2" location="'Kieg. mell., elemzések'!A72" display="Vissza a kieg. mell.,elemzésekhez" xr:uid="{00000000-0004-0000-1E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23"/>
  </sheetPr>
  <dimension ref="A1:J12"/>
  <sheetViews>
    <sheetView workbookViewId="0"/>
  </sheetViews>
  <sheetFormatPr defaultColWidth="8.88671875" defaultRowHeight="14.25" x14ac:dyDescent="0.2"/>
  <cols>
    <col min="1" max="1" width="27.88671875" style="2" customWidth="1"/>
    <col min="2" max="2" width="11.6640625" style="2" customWidth="1"/>
    <col min="3" max="3" width="9.33203125" style="2" customWidth="1"/>
    <col min="4" max="4" width="8.88671875" style="2" customWidth="1"/>
    <col min="5" max="5" width="9.88671875" style="2" customWidth="1"/>
    <col min="6" max="16384" width="8.88671875" style="2"/>
  </cols>
  <sheetData>
    <row r="1" spans="1:10" ht="15" x14ac:dyDescent="0.25">
      <c r="A1" s="6" t="str">
        <f>Alapadatok!$E$9</f>
        <v>Minta Kft.</v>
      </c>
    </row>
    <row r="2" spans="1:10" ht="15.75" x14ac:dyDescent="0.25">
      <c r="A2" s="6" t="str">
        <f>CONCATENATE("Üzleti év:   ",Alapadatok!$E$13)</f>
        <v>Üzleti év:   2025. év</v>
      </c>
      <c r="G2" s="81" t="s">
        <v>455</v>
      </c>
      <c r="H2" s="37"/>
      <c r="I2" s="66"/>
      <c r="J2" s="672"/>
    </row>
    <row r="3" spans="1:10" ht="15" x14ac:dyDescent="0.25">
      <c r="A3" s="6"/>
    </row>
    <row r="4" spans="1:10" ht="15" x14ac:dyDescent="0.25">
      <c r="A4" s="6" t="s">
        <v>210</v>
      </c>
    </row>
    <row r="5" spans="1:10" ht="15" x14ac:dyDescent="0.25">
      <c r="E5" s="673"/>
    </row>
    <row r="6" spans="1:10" ht="15" x14ac:dyDescent="0.25">
      <c r="A6" s="1034" t="s">
        <v>703</v>
      </c>
      <c r="B6" s="1035" t="s">
        <v>38</v>
      </c>
      <c r="C6" s="1035"/>
      <c r="D6" s="1036" t="s">
        <v>39</v>
      </c>
      <c r="E6" s="1036"/>
    </row>
    <row r="7" spans="1:10" ht="45.75" customHeight="1" x14ac:dyDescent="0.2">
      <c r="A7" s="1034"/>
      <c r="B7" s="674" t="s">
        <v>623</v>
      </c>
      <c r="C7" s="675" t="s">
        <v>839</v>
      </c>
      <c r="D7" s="674" t="s">
        <v>623</v>
      </c>
      <c r="E7" s="676" t="s">
        <v>839</v>
      </c>
    </row>
    <row r="8" spans="1:10" ht="15" x14ac:dyDescent="0.25">
      <c r="A8" s="677" t="s">
        <v>705</v>
      </c>
      <c r="B8" s="678">
        <f>Adatbevitel!$C$138</f>
        <v>0</v>
      </c>
      <c r="C8" s="679">
        <v>100</v>
      </c>
      <c r="D8" s="678">
        <f>Adatbevitel!$E$138</f>
        <v>0</v>
      </c>
      <c r="E8" s="680">
        <v>100</v>
      </c>
    </row>
    <row r="9" spans="1:10" ht="15" x14ac:dyDescent="0.25">
      <c r="A9" s="677" t="s">
        <v>798</v>
      </c>
      <c r="B9" s="678">
        <f>Adatbevitel!$C$160</f>
        <v>0</v>
      </c>
      <c r="C9" s="679" t="e">
        <f>B9/$B$8%</f>
        <v>#DIV/0!</v>
      </c>
      <c r="D9" s="678">
        <f>Adatbevitel!$E$160</f>
        <v>0</v>
      </c>
      <c r="E9" s="680" t="e">
        <f>D9/$D$8%</f>
        <v>#DIV/0!</v>
      </c>
    </row>
    <row r="10" spans="1:10" ht="15" x14ac:dyDescent="0.25">
      <c r="A10" s="677" t="s">
        <v>707</v>
      </c>
      <c r="B10" s="678">
        <f>Adatbevitel!$C$161</f>
        <v>0</v>
      </c>
      <c r="C10" s="679" t="e">
        <f>B10/$B$8%</f>
        <v>#DIV/0!</v>
      </c>
      <c r="D10" s="678">
        <f>Adatbevitel!$E$161</f>
        <v>0</v>
      </c>
      <c r="E10" s="680" t="e">
        <f>D10/$D$8%</f>
        <v>#DIV/0!</v>
      </c>
    </row>
    <row r="11" spans="1:10" x14ac:dyDescent="0.2">
      <c r="A11" s="681" t="s">
        <v>445</v>
      </c>
      <c r="B11" s="678">
        <f>Adatbevitel!$C$162</f>
        <v>0</v>
      </c>
      <c r="C11" s="679" t="e">
        <f>B11/$B$8%</f>
        <v>#DIV/0!</v>
      </c>
      <c r="D11" s="678">
        <f>Adatbevitel!$E$162</f>
        <v>0</v>
      </c>
      <c r="E11" s="680" t="e">
        <f>D11/$D$8%</f>
        <v>#DIV/0!</v>
      </c>
    </row>
    <row r="12" spans="1:10" ht="15" x14ac:dyDescent="0.25">
      <c r="A12" s="677" t="s">
        <v>529</v>
      </c>
      <c r="B12" s="678">
        <f>Adatbevitel!$C$164</f>
        <v>0</v>
      </c>
      <c r="C12" s="679" t="e">
        <f>B12/$B$8%</f>
        <v>#DIV/0!</v>
      </c>
      <c r="D12" s="678">
        <f>Adatbevitel!$E$164</f>
        <v>0</v>
      </c>
      <c r="E12" s="680" t="e">
        <f>D12/$D$8%</f>
        <v>#DIV/0!</v>
      </c>
    </row>
  </sheetData>
  <sheetProtection selectLockedCells="1" selectUnlockedCells="1"/>
  <mergeCells count="3">
    <mergeCell ref="A6:A7"/>
    <mergeCell ref="B6:C6"/>
    <mergeCell ref="D6:E6"/>
  </mergeCells>
  <hyperlinks>
    <hyperlink ref="G2" location="'Kieg. mell., elemzések'!A58" display="Vissza a kieg. mell.,elemzésekhez" xr:uid="{00000000-0004-0000-1F00-000000000000}"/>
  </hyperlink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23"/>
  </sheetPr>
  <dimension ref="A1:J46"/>
  <sheetViews>
    <sheetView workbookViewId="0">
      <selection activeCell="D16" sqref="D16"/>
    </sheetView>
  </sheetViews>
  <sheetFormatPr defaultColWidth="8.88671875" defaultRowHeight="14.25" x14ac:dyDescent="0.2"/>
  <cols>
    <col min="1" max="1" width="36.33203125" style="2" customWidth="1"/>
    <col min="2" max="5" width="9.5546875" style="2" customWidth="1"/>
    <col min="6" max="16384" width="8.88671875" style="2"/>
  </cols>
  <sheetData>
    <row r="1" spans="1:10" x14ac:dyDescent="0.2">
      <c r="A1" s="17" t="str">
        <f>Alapadatok!$E$9</f>
        <v>Minta Kft.</v>
      </c>
    </row>
    <row r="2" spans="1:10" ht="15" x14ac:dyDescent="0.2">
      <c r="A2" s="17" t="str">
        <f>CONCATENATE("Üzleti év:   ",Alapadatok!$E$13)</f>
        <v>Üzleti év:   2025. év</v>
      </c>
      <c r="G2" s="81" t="s">
        <v>455</v>
      </c>
      <c r="H2" s="37"/>
      <c r="I2" s="66"/>
      <c r="J2" s="672"/>
    </row>
    <row r="3" spans="1:10" x14ac:dyDescent="0.2">
      <c r="A3" s="17"/>
    </row>
    <row r="4" spans="1:10" ht="15" x14ac:dyDescent="0.25">
      <c r="A4" s="6" t="s">
        <v>177</v>
      </c>
    </row>
    <row r="6" spans="1:10" x14ac:dyDescent="0.2">
      <c r="E6" s="70" t="s">
        <v>458</v>
      </c>
    </row>
    <row r="7" spans="1:10" ht="15" x14ac:dyDescent="0.25">
      <c r="A7" s="682" t="s">
        <v>391</v>
      </c>
      <c r="B7" s="683" t="s">
        <v>840</v>
      </c>
      <c r="C7" s="684" t="s">
        <v>841</v>
      </c>
      <c r="D7" s="683" t="s">
        <v>492</v>
      </c>
      <c r="E7" s="685" t="s">
        <v>466</v>
      </c>
    </row>
    <row r="8" spans="1:10" x14ac:dyDescent="0.2">
      <c r="A8" s="686" t="s">
        <v>542</v>
      </c>
      <c r="B8" s="687"/>
      <c r="C8" s="688"/>
      <c r="D8" s="687"/>
      <c r="E8" s="689">
        <f t="shared" ref="E8:E26" si="0">B8+C8-D8</f>
        <v>0</v>
      </c>
    </row>
    <row r="9" spans="1:10" x14ac:dyDescent="0.2">
      <c r="A9" s="690" t="s">
        <v>842</v>
      </c>
      <c r="B9" s="691"/>
      <c r="C9" s="692"/>
      <c r="D9" s="693"/>
      <c r="E9" s="694">
        <f t="shared" si="0"/>
        <v>0</v>
      </c>
    </row>
    <row r="10" spans="1:10" x14ac:dyDescent="0.2">
      <c r="A10" s="690" t="s">
        <v>544</v>
      </c>
      <c r="B10" s="691"/>
      <c r="C10" s="692"/>
      <c r="D10" s="693"/>
      <c r="E10" s="694">
        <f t="shared" si="0"/>
        <v>0</v>
      </c>
    </row>
    <row r="11" spans="1:10" x14ac:dyDescent="0.2">
      <c r="A11" s="695" t="s">
        <v>843</v>
      </c>
      <c r="B11" s="696"/>
      <c r="C11" s="697"/>
      <c r="D11" s="696"/>
      <c r="E11" s="694">
        <f t="shared" si="0"/>
        <v>0</v>
      </c>
    </row>
    <row r="12" spans="1:10" x14ac:dyDescent="0.2">
      <c r="A12" s="690" t="s">
        <v>546</v>
      </c>
      <c r="B12" s="698"/>
      <c r="C12" s="692"/>
      <c r="D12" s="698"/>
      <c r="E12" s="694">
        <f t="shared" si="0"/>
        <v>0</v>
      </c>
    </row>
    <row r="13" spans="1:10" x14ac:dyDescent="0.2">
      <c r="A13" s="695" t="s">
        <v>844</v>
      </c>
      <c r="B13" s="696"/>
      <c r="C13" s="697"/>
      <c r="D13" s="696"/>
      <c r="E13" s="694">
        <f t="shared" si="0"/>
        <v>0</v>
      </c>
    </row>
    <row r="14" spans="1:10" x14ac:dyDescent="0.2">
      <c r="A14" s="690" t="s">
        <v>548</v>
      </c>
      <c r="B14" s="698"/>
      <c r="C14" s="692"/>
      <c r="D14" s="698"/>
      <c r="E14" s="694">
        <f t="shared" si="0"/>
        <v>0</v>
      </c>
    </row>
    <row r="15" spans="1:10" x14ac:dyDescent="0.2">
      <c r="A15" s="695" t="s">
        <v>845</v>
      </c>
      <c r="B15" s="696"/>
      <c r="C15" s="697"/>
      <c r="D15" s="696"/>
      <c r="E15" s="694">
        <f t="shared" si="0"/>
        <v>0</v>
      </c>
    </row>
    <row r="16" spans="1:10" ht="15" x14ac:dyDescent="0.25">
      <c r="A16" s="699" t="s">
        <v>846</v>
      </c>
      <c r="B16" s="700">
        <f>SUM(B8:B15)</f>
        <v>0</v>
      </c>
      <c r="C16" s="701">
        <f>SUM(C8:C15)</f>
        <v>0</v>
      </c>
      <c r="D16" s="700">
        <f>SUM(D8:D15)</f>
        <v>0</v>
      </c>
      <c r="E16" s="694">
        <f t="shared" si="0"/>
        <v>0</v>
      </c>
    </row>
    <row r="17" spans="1:10" x14ac:dyDescent="0.2">
      <c r="A17" s="686" t="s">
        <v>542</v>
      </c>
      <c r="B17" s="696"/>
      <c r="C17" s="697"/>
      <c r="D17" s="696"/>
      <c r="E17" s="694">
        <f t="shared" si="0"/>
        <v>0</v>
      </c>
    </row>
    <row r="18" spans="1:10" x14ac:dyDescent="0.2">
      <c r="A18" s="690" t="s">
        <v>842</v>
      </c>
      <c r="B18" s="698"/>
      <c r="C18" s="692"/>
      <c r="D18" s="698"/>
      <c r="E18" s="694">
        <f t="shared" si="0"/>
        <v>0</v>
      </c>
    </row>
    <row r="19" spans="1:10" x14ac:dyDescent="0.2">
      <c r="A19" s="690" t="s">
        <v>544</v>
      </c>
      <c r="B19" s="691"/>
      <c r="C19" s="692"/>
      <c r="D19" s="693"/>
      <c r="E19" s="694">
        <f t="shared" si="0"/>
        <v>0</v>
      </c>
    </row>
    <row r="20" spans="1:10" x14ac:dyDescent="0.2">
      <c r="A20" s="695" t="s">
        <v>843</v>
      </c>
      <c r="B20" s="702"/>
      <c r="C20" s="688"/>
      <c r="D20" s="703"/>
      <c r="E20" s="694">
        <f t="shared" si="0"/>
        <v>0</v>
      </c>
    </row>
    <row r="21" spans="1:10" x14ac:dyDescent="0.2">
      <c r="A21" s="690" t="s">
        <v>546</v>
      </c>
      <c r="B21" s="696"/>
      <c r="C21" s="697"/>
      <c r="D21" s="696"/>
      <c r="E21" s="694">
        <f t="shared" si="0"/>
        <v>0</v>
      </c>
    </row>
    <row r="22" spans="1:10" x14ac:dyDescent="0.2">
      <c r="A22" s="695" t="s">
        <v>844</v>
      </c>
      <c r="B22" s="698"/>
      <c r="C22" s="692"/>
      <c r="D22" s="698"/>
      <c r="E22" s="694">
        <f t="shared" si="0"/>
        <v>0</v>
      </c>
    </row>
    <row r="23" spans="1:10" x14ac:dyDescent="0.2">
      <c r="A23" s="690" t="s">
        <v>548</v>
      </c>
      <c r="B23" s="696"/>
      <c r="C23" s="697"/>
      <c r="D23" s="696"/>
      <c r="E23" s="694">
        <f t="shared" si="0"/>
        <v>0</v>
      </c>
    </row>
    <row r="24" spans="1:10" x14ac:dyDescent="0.2">
      <c r="A24" s="695" t="s">
        <v>845</v>
      </c>
      <c r="B24" s="698"/>
      <c r="C24" s="692"/>
      <c r="D24" s="698"/>
      <c r="E24" s="694">
        <f t="shared" si="0"/>
        <v>0</v>
      </c>
    </row>
    <row r="25" spans="1:10" ht="15" x14ac:dyDescent="0.25">
      <c r="A25" s="699" t="s">
        <v>847</v>
      </c>
      <c r="B25" s="700">
        <f>SUM(B17:B24)</f>
        <v>0</v>
      </c>
      <c r="C25" s="701">
        <f>SUM(C17:C24)</f>
        <v>0</v>
      </c>
      <c r="D25" s="700">
        <f>SUM(D17:D24)</f>
        <v>0</v>
      </c>
      <c r="E25" s="694">
        <f t="shared" si="0"/>
        <v>0</v>
      </c>
    </row>
    <row r="26" spans="1:10" ht="15" x14ac:dyDescent="0.25">
      <c r="A26" s="704" t="s">
        <v>848</v>
      </c>
      <c r="B26" s="705">
        <f>B16-B25</f>
        <v>0</v>
      </c>
      <c r="C26" s="706">
        <f>C16-C25</f>
        <v>0</v>
      </c>
      <c r="D26" s="705">
        <f>D16-D25</f>
        <v>0</v>
      </c>
      <c r="E26" s="707">
        <f t="shared" si="0"/>
        <v>0</v>
      </c>
    </row>
    <row r="31" spans="1:10" ht="15" x14ac:dyDescent="0.25">
      <c r="A31" s="6" t="s">
        <v>183</v>
      </c>
    </row>
    <row r="32" spans="1:10" ht="15.75" x14ac:dyDescent="0.25">
      <c r="A32" s="6"/>
      <c r="G32" s="81" t="s">
        <v>455</v>
      </c>
      <c r="H32" s="37"/>
      <c r="I32" s="66"/>
      <c r="J32" s="672"/>
    </row>
    <row r="33" spans="1:5" ht="15" x14ac:dyDescent="0.25">
      <c r="A33" s="708" t="s">
        <v>391</v>
      </c>
      <c r="B33" s="684" t="s">
        <v>840</v>
      </c>
      <c r="C33" s="683" t="s">
        <v>841</v>
      </c>
      <c r="D33" s="684" t="s">
        <v>492</v>
      </c>
      <c r="E33" s="709" t="s">
        <v>466</v>
      </c>
    </row>
    <row r="34" spans="1:5" x14ac:dyDescent="0.2">
      <c r="A34" s="369" t="s">
        <v>569</v>
      </c>
      <c r="B34" s="688"/>
      <c r="C34" s="687"/>
      <c r="D34" s="688"/>
      <c r="E34" s="689">
        <f t="shared" ref="E34:E46" si="1">B34+C34-D34</f>
        <v>0</v>
      </c>
    </row>
    <row r="35" spans="1:5" x14ac:dyDescent="0.2">
      <c r="A35" s="690" t="s">
        <v>849</v>
      </c>
      <c r="B35" s="692"/>
      <c r="C35" s="698"/>
      <c r="D35" s="692"/>
      <c r="E35" s="689">
        <f t="shared" si="1"/>
        <v>0</v>
      </c>
    </row>
    <row r="36" spans="1:5" x14ac:dyDescent="0.2">
      <c r="A36" s="337" t="s">
        <v>571</v>
      </c>
      <c r="B36" s="697"/>
      <c r="C36" s="696"/>
      <c r="D36" s="697"/>
      <c r="E36" s="694">
        <f t="shared" si="1"/>
        <v>0</v>
      </c>
    </row>
    <row r="37" spans="1:5" x14ac:dyDescent="0.2">
      <c r="A37" s="710" t="s">
        <v>572</v>
      </c>
      <c r="B37" s="692"/>
      <c r="C37" s="698"/>
      <c r="D37" s="692"/>
      <c r="E37" s="694">
        <f t="shared" si="1"/>
        <v>0</v>
      </c>
    </row>
    <row r="38" spans="1:5" x14ac:dyDescent="0.2">
      <c r="A38" s="337" t="s">
        <v>850</v>
      </c>
      <c r="B38" s="697"/>
      <c r="C38" s="696"/>
      <c r="D38" s="697"/>
      <c r="E38" s="694">
        <f t="shared" si="1"/>
        <v>0</v>
      </c>
    </row>
    <row r="39" spans="1:5" ht="15" x14ac:dyDescent="0.25">
      <c r="A39" s="711" t="s">
        <v>846</v>
      </c>
      <c r="B39" s="701">
        <f>SUM(B34:B38)</f>
        <v>0</v>
      </c>
      <c r="C39" s="701">
        <f>SUM(C34:C38)</f>
        <v>0</v>
      </c>
      <c r="D39" s="701">
        <f>SUM(D34:D38)</f>
        <v>0</v>
      </c>
      <c r="E39" s="694">
        <f t="shared" si="1"/>
        <v>0</v>
      </c>
    </row>
    <row r="40" spans="1:5" x14ac:dyDescent="0.2">
      <c r="A40" s="337" t="s">
        <v>569</v>
      </c>
      <c r="B40" s="697"/>
      <c r="C40" s="696"/>
      <c r="D40" s="697"/>
      <c r="E40" s="694">
        <f t="shared" si="1"/>
        <v>0</v>
      </c>
    </row>
    <row r="41" spans="1:5" x14ac:dyDescent="0.2">
      <c r="A41" s="690" t="s">
        <v>849</v>
      </c>
      <c r="B41" s="692"/>
      <c r="C41" s="698"/>
      <c r="D41" s="692"/>
      <c r="E41" s="694">
        <f t="shared" si="1"/>
        <v>0</v>
      </c>
    </row>
    <row r="42" spans="1:5" x14ac:dyDescent="0.2">
      <c r="A42" s="710" t="s">
        <v>571</v>
      </c>
      <c r="B42" s="692"/>
      <c r="C42" s="698"/>
      <c r="D42" s="692"/>
      <c r="E42" s="694">
        <f t="shared" si="1"/>
        <v>0</v>
      </c>
    </row>
    <row r="43" spans="1:5" x14ac:dyDescent="0.2">
      <c r="A43" s="710" t="s">
        <v>572</v>
      </c>
      <c r="B43" s="692"/>
      <c r="C43" s="698"/>
      <c r="D43" s="692"/>
      <c r="E43" s="694">
        <f t="shared" si="1"/>
        <v>0</v>
      </c>
    </row>
    <row r="44" spans="1:5" x14ac:dyDescent="0.2">
      <c r="A44" s="337" t="s">
        <v>850</v>
      </c>
      <c r="B44" s="697"/>
      <c r="C44" s="696"/>
      <c r="D44" s="697"/>
      <c r="E44" s="694">
        <f t="shared" si="1"/>
        <v>0</v>
      </c>
    </row>
    <row r="45" spans="1:5" ht="15" x14ac:dyDescent="0.25">
      <c r="A45" s="711" t="s">
        <v>847</v>
      </c>
      <c r="B45" s="701">
        <f>SUM(B40:B44)</f>
        <v>0</v>
      </c>
      <c r="C45" s="701">
        <f>SUM(C40:C44)</f>
        <v>0</v>
      </c>
      <c r="D45" s="701">
        <f>SUM(D40:D44)</f>
        <v>0</v>
      </c>
      <c r="E45" s="694">
        <f t="shared" si="1"/>
        <v>0</v>
      </c>
    </row>
    <row r="46" spans="1:5" ht="15" x14ac:dyDescent="0.25">
      <c r="A46" s="712" t="s">
        <v>848</v>
      </c>
      <c r="B46" s="706">
        <f>B39-B45</f>
        <v>0</v>
      </c>
      <c r="C46" s="706">
        <f>C39-C45</f>
        <v>0</v>
      </c>
      <c r="D46" s="706">
        <f>D39-D45</f>
        <v>0</v>
      </c>
      <c r="E46" s="707">
        <f t="shared" si="1"/>
        <v>0</v>
      </c>
    </row>
  </sheetData>
  <sheetProtection selectLockedCells="1" selectUnlockedCells="1"/>
  <hyperlinks>
    <hyperlink ref="G2" location="'Kieg. mell., elemzések'!A38" display="Vissza a kieg. mell.,elemzésekhez" xr:uid="{00000000-0004-0000-2000-000000000000}"/>
    <hyperlink ref="G32" location="'Kieg. mell., elemzések'!A41" display="Vissza a kieg. mell.,elemzésekhez" xr:uid="{00000000-0004-0000-2000-000001000000}"/>
  </hyperlinks>
  <pageMargins left="0.7" right="0.5097222222222221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indexed="23"/>
  </sheetPr>
  <dimension ref="A1:L25"/>
  <sheetViews>
    <sheetView workbookViewId="0">
      <selection activeCell="B10" sqref="B10"/>
    </sheetView>
  </sheetViews>
  <sheetFormatPr defaultColWidth="8.88671875" defaultRowHeight="15" x14ac:dyDescent="0.2"/>
  <cols>
    <col min="1" max="1" width="42.33203125" customWidth="1"/>
    <col min="2" max="5" width="7.88671875" customWidth="1"/>
    <col min="6" max="6" width="8.5546875" customWidth="1"/>
    <col min="7" max="7" width="7.88671875" customWidth="1"/>
    <col min="8" max="8" width="8.6640625" customWidth="1"/>
    <col min="9" max="9" width="9" customWidth="1"/>
  </cols>
  <sheetData>
    <row r="1" spans="1:12" x14ac:dyDescent="0.2">
      <c r="A1" s="17" t="str">
        <f>Alapadatok!$E$9</f>
        <v>Minta Kft.</v>
      </c>
    </row>
    <row r="2" spans="1:12" x14ac:dyDescent="0.2">
      <c r="A2" s="17" t="str">
        <f>CONCATENATE("Üzleti év:   ",Alapadatok!$E$13)</f>
        <v>Üzleti év:   2025. év</v>
      </c>
      <c r="J2" s="81" t="s">
        <v>455</v>
      </c>
      <c r="K2" s="37"/>
      <c r="L2" s="66"/>
    </row>
    <row r="3" spans="1:12" ht="15.75" x14ac:dyDescent="0.25">
      <c r="B3" s="50" t="s">
        <v>851</v>
      </c>
    </row>
    <row r="5" spans="1:12" ht="15.75" x14ac:dyDescent="0.25">
      <c r="I5" s="264" t="s">
        <v>458</v>
      </c>
    </row>
    <row r="6" spans="1:12" s="716" customFormat="1" ht="60" x14ac:dyDescent="0.2">
      <c r="A6" s="713" t="s">
        <v>391</v>
      </c>
      <c r="B6" s="714" t="s">
        <v>852</v>
      </c>
      <c r="C6" s="715" t="s">
        <v>523</v>
      </c>
      <c r="D6" s="715" t="s">
        <v>853</v>
      </c>
      <c r="E6" s="715" t="s">
        <v>854</v>
      </c>
      <c r="F6" s="715" t="s">
        <v>855</v>
      </c>
      <c r="G6" s="715" t="s">
        <v>856</v>
      </c>
      <c r="H6" s="715" t="s">
        <v>528</v>
      </c>
      <c r="I6" s="715" t="s">
        <v>529</v>
      </c>
    </row>
    <row r="7" spans="1:12" x14ac:dyDescent="0.2">
      <c r="A7" s="717" t="s">
        <v>857</v>
      </c>
      <c r="B7" s="718">
        <f>SUM(C7:I7)</f>
        <v>0</v>
      </c>
      <c r="C7" s="719"/>
      <c r="D7" s="719"/>
      <c r="E7" s="719"/>
      <c r="F7" s="719"/>
      <c r="G7" s="719"/>
      <c r="H7" s="720"/>
      <c r="I7" s="719"/>
    </row>
    <row r="8" spans="1:12" x14ac:dyDescent="0.2">
      <c r="A8" s="721" t="s">
        <v>858</v>
      </c>
      <c r="B8" s="722"/>
      <c r="C8" s="723"/>
      <c r="D8" s="723"/>
      <c r="E8" s="723"/>
      <c r="F8" s="723"/>
      <c r="G8" s="723"/>
      <c r="H8" s="723"/>
      <c r="I8" s="723"/>
    </row>
    <row r="9" spans="1:12" x14ac:dyDescent="0.2">
      <c r="A9" s="724" t="s">
        <v>859</v>
      </c>
      <c r="B9" s="718">
        <f t="shared" ref="B9:B14" si="0">SUM(C9:I9)</f>
        <v>0</v>
      </c>
      <c r="C9" s="723"/>
      <c r="D9" s="723"/>
      <c r="E9" s="723"/>
      <c r="F9" s="723"/>
      <c r="G9" s="723"/>
      <c r="H9" s="723"/>
      <c r="I9" s="723"/>
    </row>
    <row r="10" spans="1:12" x14ac:dyDescent="0.2">
      <c r="A10" s="724" t="s">
        <v>860</v>
      </c>
      <c r="B10" s="718">
        <f t="shared" si="0"/>
        <v>0</v>
      </c>
      <c r="C10" s="723"/>
      <c r="D10" s="723"/>
      <c r="E10" s="723"/>
      <c r="F10" s="723"/>
      <c r="G10" s="723"/>
      <c r="H10" s="723"/>
      <c r="I10" s="723"/>
    </row>
    <row r="11" spans="1:12" x14ac:dyDescent="0.2">
      <c r="A11" s="724" t="s">
        <v>861</v>
      </c>
      <c r="B11" s="718">
        <f t="shared" si="0"/>
        <v>0</v>
      </c>
      <c r="C11" s="723"/>
      <c r="D11" s="723"/>
      <c r="E11" s="723"/>
      <c r="F11" s="723"/>
      <c r="G11" s="723"/>
      <c r="H11" s="723"/>
      <c r="I11" s="723"/>
    </row>
    <row r="12" spans="1:12" x14ac:dyDescent="0.2">
      <c r="A12" s="724" t="s">
        <v>862</v>
      </c>
      <c r="B12" s="718">
        <f t="shared" si="0"/>
        <v>0</v>
      </c>
      <c r="C12" s="723"/>
      <c r="D12" s="723"/>
      <c r="E12" s="723"/>
      <c r="F12" s="723"/>
      <c r="G12" s="723"/>
      <c r="H12" s="723"/>
      <c r="I12" s="723"/>
    </row>
    <row r="13" spans="1:12" x14ac:dyDescent="0.2">
      <c r="A13" s="724" t="s">
        <v>863</v>
      </c>
      <c r="B13" s="718">
        <f t="shared" si="0"/>
        <v>0</v>
      </c>
      <c r="C13" s="723"/>
      <c r="D13" s="723"/>
      <c r="E13" s="723"/>
      <c r="F13" s="723"/>
      <c r="G13" s="723"/>
      <c r="H13" s="723"/>
      <c r="I13" s="723"/>
    </row>
    <row r="14" spans="1:12" x14ac:dyDescent="0.2">
      <c r="A14" s="724" t="s">
        <v>864</v>
      </c>
      <c r="B14" s="718">
        <f t="shared" si="0"/>
        <v>0</v>
      </c>
      <c r="C14" s="723"/>
      <c r="D14" s="723"/>
      <c r="E14" s="723"/>
      <c r="F14" s="723"/>
      <c r="G14" s="723"/>
      <c r="H14" s="725"/>
      <c r="I14" s="725"/>
    </row>
    <row r="15" spans="1:12" x14ac:dyDescent="0.2">
      <c r="A15" s="724" t="s">
        <v>796</v>
      </c>
      <c r="B15" s="726">
        <f t="shared" ref="B15:I15" si="1">SUM(B9:B14)</f>
        <v>0</v>
      </c>
      <c r="C15" s="727">
        <f t="shared" si="1"/>
        <v>0</v>
      </c>
      <c r="D15" s="727">
        <f t="shared" si="1"/>
        <v>0</v>
      </c>
      <c r="E15" s="727">
        <f t="shared" si="1"/>
        <v>0</v>
      </c>
      <c r="F15" s="727">
        <f t="shared" si="1"/>
        <v>0</v>
      </c>
      <c r="G15" s="728">
        <f t="shared" si="1"/>
        <v>0</v>
      </c>
      <c r="H15" s="729">
        <f t="shared" si="1"/>
        <v>0</v>
      </c>
      <c r="I15" s="729">
        <f t="shared" si="1"/>
        <v>0</v>
      </c>
    </row>
    <row r="16" spans="1:12" x14ac:dyDescent="0.2">
      <c r="A16" s="730"/>
      <c r="B16" s="731"/>
      <c r="C16" s="450"/>
      <c r="D16" s="450"/>
      <c r="E16" s="450"/>
      <c r="F16" s="450"/>
      <c r="G16" s="450"/>
      <c r="H16" s="450"/>
      <c r="I16" s="450"/>
    </row>
    <row r="17" spans="1:9" x14ac:dyDescent="0.2">
      <c r="A17" s="732" t="s">
        <v>865</v>
      </c>
      <c r="B17" s="731"/>
      <c r="C17" s="450"/>
      <c r="D17" s="450"/>
      <c r="E17" s="450"/>
      <c r="F17" s="450"/>
      <c r="G17" s="450"/>
      <c r="H17" s="450"/>
      <c r="I17" s="450"/>
    </row>
    <row r="18" spans="1:9" x14ac:dyDescent="0.2">
      <c r="A18" s="724" t="s">
        <v>866</v>
      </c>
      <c r="B18" s="718">
        <f t="shared" ref="B18:B24" si="2">SUM(C18:I18)</f>
        <v>0</v>
      </c>
      <c r="C18" s="723"/>
      <c r="D18" s="723"/>
      <c r="E18" s="723"/>
      <c r="F18" s="723"/>
      <c r="G18" s="733"/>
      <c r="H18" s="568"/>
      <c r="I18" s="568"/>
    </row>
    <row r="19" spans="1:9" x14ac:dyDescent="0.2">
      <c r="A19" s="724" t="s">
        <v>867</v>
      </c>
      <c r="B19" s="718">
        <f t="shared" si="2"/>
        <v>0</v>
      </c>
      <c r="C19" s="723"/>
      <c r="D19" s="723"/>
      <c r="E19" s="723"/>
      <c r="F19" s="723"/>
      <c r="G19" s="723"/>
      <c r="H19" s="734"/>
      <c r="I19" s="734"/>
    </row>
    <row r="20" spans="1:9" x14ac:dyDescent="0.2">
      <c r="A20" s="724" t="s">
        <v>868</v>
      </c>
      <c r="B20" s="718">
        <f t="shared" si="2"/>
        <v>0</v>
      </c>
      <c r="C20" s="723"/>
      <c r="D20" s="723"/>
      <c r="E20" s="723"/>
      <c r="F20" s="723"/>
      <c r="G20" s="723"/>
      <c r="H20" s="723"/>
      <c r="I20" s="723"/>
    </row>
    <row r="21" spans="1:9" x14ac:dyDescent="0.2">
      <c r="A21" s="724" t="s">
        <v>869</v>
      </c>
      <c r="B21" s="718">
        <f t="shared" si="2"/>
        <v>0</v>
      </c>
      <c r="C21" s="723"/>
      <c r="D21" s="723"/>
      <c r="E21" s="723"/>
      <c r="F21" s="723"/>
      <c r="G21" s="723"/>
      <c r="H21" s="723"/>
      <c r="I21" s="723"/>
    </row>
    <row r="22" spans="1:9" x14ac:dyDescent="0.2">
      <c r="A22" s="724" t="s">
        <v>529</v>
      </c>
      <c r="B22" s="718">
        <f t="shared" si="2"/>
        <v>0</v>
      </c>
      <c r="C22" s="723"/>
      <c r="D22" s="723"/>
      <c r="E22" s="723"/>
      <c r="F22" s="723"/>
      <c r="G22" s="723"/>
      <c r="H22" s="723"/>
      <c r="I22" s="723"/>
    </row>
    <row r="23" spans="1:9" x14ac:dyDescent="0.2">
      <c r="A23" s="735"/>
      <c r="B23" s="718">
        <f t="shared" si="2"/>
        <v>0</v>
      </c>
      <c r="C23" s="723"/>
      <c r="D23" s="723"/>
      <c r="E23" s="723"/>
      <c r="F23" s="723"/>
      <c r="G23" s="723"/>
      <c r="H23" s="723"/>
      <c r="I23" s="723"/>
    </row>
    <row r="24" spans="1:9" x14ac:dyDescent="0.2">
      <c r="A24" s="724" t="s">
        <v>796</v>
      </c>
      <c r="B24" s="718">
        <f t="shared" si="2"/>
        <v>0</v>
      </c>
      <c r="C24" s="727">
        <f t="shared" ref="C24:I24" si="3">SUM(C18:C23)</f>
        <v>0</v>
      </c>
      <c r="D24" s="727">
        <f t="shared" si="3"/>
        <v>0</v>
      </c>
      <c r="E24" s="727">
        <f t="shared" si="3"/>
        <v>0</v>
      </c>
      <c r="F24" s="727">
        <f t="shared" si="3"/>
        <v>0</v>
      </c>
      <c r="G24" s="727">
        <f t="shared" si="3"/>
        <v>0</v>
      </c>
      <c r="H24" s="727">
        <f t="shared" si="3"/>
        <v>0</v>
      </c>
      <c r="I24" s="727">
        <f t="shared" si="3"/>
        <v>0</v>
      </c>
    </row>
    <row r="25" spans="1:9" x14ac:dyDescent="0.2">
      <c r="A25" s="717" t="s">
        <v>870</v>
      </c>
      <c r="B25" s="718">
        <f t="shared" ref="B25:I25" si="4">B7+B15+B24</f>
        <v>0</v>
      </c>
      <c r="C25" s="736">
        <f t="shared" si="4"/>
        <v>0</v>
      </c>
      <c r="D25" s="736">
        <f t="shared" si="4"/>
        <v>0</v>
      </c>
      <c r="E25" s="736">
        <f t="shared" si="4"/>
        <v>0</v>
      </c>
      <c r="F25" s="736">
        <f t="shared" si="4"/>
        <v>0</v>
      </c>
      <c r="G25" s="736">
        <f t="shared" si="4"/>
        <v>0</v>
      </c>
      <c r="H25" s="736">
        <f t="shared" si="4"/>
        <v>0</v>
      </c>
      <c r="I25" s="736">
        <f t="shared" si="4"/>
        <v>0</v>
      </c>
    </row>
  </sheetData>
  <sheetProtection selectLockedCells="1" selectUnlockedCells="1"/>
  <dataValidations count="1">
    <dataValidation type="textLength" allowBlank="1" showInputMessage="1" showErrorMessage="1" error="Összesítő sor - Nem szerkeszthető !_x000a_              Kilépés   ESC !" prompt="Összesítő" sqref="B7:B14 C15:I15 B16:B25 C24:I25" xr:uid="{00000000-0002-0000-2100-000000000000}">
      <formula1>0</formula1>
      <formula2>0</formula2>
    </dataValidation>
  </dataValidations>
  <hyperlinks>
    <hyperlink ref="J2" location="'Kieg. mell., elemzések'!A47" display="Vissza a kieg. mell.,elemzésekhez" xr:uid="{00000000-0004-0000-2100-000000000000}"/>
  </hyperlink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23"/>
  </sheetPr>
  <dimension ref="A1:K76"/>
  <sheetViews>
    <sheetView topLeftCell="A57" workbookViewId="0">
      <selection activeCell="B70" sqref="B70"/>
    </sheetView>
  </sheetViews>
  <sheetFormatPr defaultColWidth="8.88671875" defaultRowHeight="14.25" x14ac:dyDescent="0.2"/>
  <cols>
    <col min="1" max="1" width="4.6640625" style="737" customWidth="1"/>
    <col min="2" max="2" width="29.88671875" style="737" customWidth="1"/>
    <col min="3" max="5" width="9.33203125" style="737" customWidth="1"/>
    <col min="6" max="6" width="9.33203125" style="738" customWidth="1"/>
    <col min="7" max="16384" width="8.88671875" style="737"/>
  </cols>
  <sheetData>
    <row r="1" spans="1:11" x14ac:dyDescent="0.2">
      <c r="A1" s="17" t="str">
        <f>Alapadatok!$E$9</f>
        <v>Minta Kft.</v>
      </c>
    </row>
    <row r="2" spans="1:11" x14ac:dyDescent="0.2">
      <c r="A2" s="17" t="str">
        <f>CONCATENATE("Üzleti év:   ",Alapadatok!$E$13)</f>
        <v>Üzleti év:   2025. év</v>
      </c>
    </row>
    <row r="3" spans="1:11" ht="15" x14ac:dyDescent="0.2">
      <c r="H3" s="81" t="s">
        <v>455</v>
      </c>
      <c r="I3" s="37"/>
      <c r="J3" s="66"/>
      <c r="K3" s="739"/>
    </row>
    <row r="4" spans="1:11" ht="15" x14ac:dyDescent="0.25">
      <c r="A4" s="6" t="s">
        <v>162</v>
      </c>
      <c r="B4" s="2"/>
      <c r="H4" s="739"/>
      <c r="I4" s="739"/>
      <c r="J4" s="739"/>
      <c r="K4" s="739"/>
    </row>
    <row r="5" spans="1:11" x14ac:dyDescent="0.2">
      <c r="E5" s="2"/>
      <c r="F5" s="740" t="s">
        <v>458</v>
      </c>
    </row>
    <row r="6" spans="1:11" s="2" customFormat="1" x14ac:dyDescent="0.2">
      <c r="A6" s="741"/>
      <c r="B6" s="741" t="s">
        <v>391</v>
      </c>
      <c r="C6" s="741" t="s">
        <v>38</v>
      </c>
      <c r="D6" s="741" t="s">
        <v>671</v>
      </c>
      <c r="E6" s="741" t="s">
        <v>622</v>
      </c>
      <c r="F6" s="742" t="s">
        <v>498</v>
      </c>
    </row>
    <row r="7" spans="1:11" s="2" customFormat="1" ht="15" x14ac:dyDescent="0.2">
      <c r="A7" s="743" t="s">
        <v>378</v>
      </c>
      <c r="B7" s="743" t="s">
        <v>871</v>
      </c>
      <c r="C7" s="744">
        <f>Mérl_Egysz!$E$13+Adatbevitel!C31</f>
        <v>0</v>
      </c>
      <c r="D7" s="744">
        <f>Mérl_Egysz!$G$13+Adatbevitel!E31</f>
        <v>0</v>
      </c>
      <c r="E7" s="744">
        <f t="shared" ref="E7:E32" si="0">D7-C7</f>
        <v>0</v>
      </c>
      <c r="F7" s="745">
        <f t="shared" ref="F7:F32" si="1">IF(C7&lt;&gt;0,D7/C7%,0)</f>
        <v>0</v>
      </c>
    </row>
    <row r="8" spans="1:11" s="2" customFormat="1" x14ac:dyDescent="0.2">
      <c r="A8" s="746" t="s">
        <v>379</v>
      </c>
      <c r="B8" s="746" t="s">
        <v>872</v>
      </c>
      <c r="C8" s="747">
        <f>Mérl_Egysz!$E$14</f>
        <v>0</v>
      </c>
      <c r="D8" s="747">
        <f>Mérl_Egysz!$G$14</f>
        <v>0</v>
      </c>
      <c r="E8" s="747">
        <f t="shared" si="0"/>
        <v>0</v>
      </c>
      <c r="F8" s="748">
        <f t="shared" si="1"/>
        <v>0</v>
      </c>
    </row>
    <row r="9" spans="1:11" s="2" customFormat="1" x14ac:dyDescent="0.2">
      <c r="A9" s="746" t="s">
        <v>380</v>
      </c>
      <c r="B9" s="746" t="s">
        <v>873</v>
      </c>
      <c r="C9" s="747">
        <f>Mérl_Egysz!$E$15</f>
        <v>0</v>
      </c>
      <c r="D9" s="747">
        <f>Mérl_Egysz!$G$15</f>
        <v>0</v>
      </c>
      <c r="E9" s="747">
        <f t="shared" si="0"/>
        <v>0</v>
      </c>
      <c r="F9" s="748">
        <f t="shared" si="1"/>
        <v>0</v>
      </c>
    </row>
    <row r="10" spans="1:11" s="2" customFormat="1" x14ac:dyDescent="0.2">
      <c r="A10" s="746" t="s">
        <v>381</v>
      </c>
      <c r="B10" s="746" t="s">
        <v>874</v>
      </c>
      <c r="C10" s="747">
        <f>Mérl_Egysz!$E$16+Adatbevitel!C31</f>
        <v>0</v>
      </c>
      <c r="D10" s="747">
        <f>Mérl_Egysz!$G$16+Adatbevitel!E31</f>
        <v>0</v>
      </c>
      <c r="E10" s="747">
        <f t="shared" si="0"/>
        <v>0</v>
      </c>
      <c r="F10" s="748">
        <f t="shared" si="1"/>
        <v>0</v>
      </c>
    </row>
    <row r="11" spans="1:11" s="2" customFormat="1" ht="15" x14ac:dyDescent="0.2">
      <c r="A11" s="743" t="s">
        <v>382</v>
      </c>
      <c r="B11" s="743" t="s">
        <v>875</v>
      </c>
      <c r="C11" s="744">
        <f>Mérl_Egysz!$E$18</f>
        <v>0</v>
      </c>
      <c r="D11" s="744">
        <f>Mérl_Egysz!$G$18</f>
        <v>0</v>
      </c>
      <c r="E11" s="744">
        <f t="shared" si="0"/>
        <v>0</v>
      </c>
      <c r="F11" s="745">
        <f t="shared" si="1"/>
        <v>0</v>
      </c>
    </row>
    <row r="12" spans="1:11" s="2" customFormat="1" x14ac:dyDescent="0.2">
      <c r="A12" s="746" t="s">
        <v>383</v>
      </c>
      <c r="B12" s="746" t="s">
        <v>553</v>
      </c>
      <c r="C12" s="747">
        <f>Mérl_Egysz!$E$19</f>
        <v>0</v>
      </c>
      <c r="D12" s="747">
        <f>Mérl_Egysz!$G$19</f>
        <v>0</v>
      </c>
      <c r="E12" s="747">
        <f t="shared" si="0"/>
        <v>0</v>
      </c>
      <c r="F12" s="748">
        <f t="shared" si="1"/>
        <v>0</v>
      </c>
    </row>
    <row r="13" spans="1:11" s="2" customFormat="1" x14ac:dyDescent="0.2">
      <c r="A13" s="746" t="s">
        <v>384</v>
      </c>
      <c r="B13" s="746" t="s">
        <v>560</v>
      </c>
      <c r="C13" s="747">
        <f>Mérl_Egysz!$E$20</f>
        <v>0</v>
      </c>
      <c r="D13" s="747">
        <f>Mérl_Egysz!$G$20</f>
        <v>0</v>
      </c>
      <c r="E13" s="747">
        <f t="shared" si="0"/>
        <v>0</v>
      </c>
      <c r="F13" s="748">
        <f t="shared" si="1"/>
        <v>0</v>
      </c>
    </row>
    <row r="14" spans="1:11" s="2" customFormat="1" x14ac:dyDescent="0.2">
      <c r="A14" s="746" t="s">
        <v>385</v>
      </c>
      <c r="B14" s="746" t="s">
        <v>568</v>
      </c>
      <c r="C14" s="747">
        <f>Mérl_Egysz!$E$21</f>
        <v>0</v>
      </c>
      <c r="D14" s="747">
        <f>Mérl_Egysz!$G$21</f>
        <v>0</v>
      </c>
      <c r="E14" s="747">
        <f t="shared" si="0"/>
        <v>0</v>
      </c>
      <c r="F14" s="748">
        <f t="shared" si="1"/>
        <v>0</v>
      </c>
    </row>
    <row r="15" spans="1:11" s="2" customFormat="1" x14ac:dyDescent="0.2">
      <c r="A15" s="746" t="s">
        <v>386</v>
      </c>
      <c r="B15" s="746" t="s">
        <v>876</v>
      </c>
      <c r="C15" s="747">
        <f>Mérl_Egysz!$E$22</f>
        <v>0</v>
      </c>
      <c r="D15" s="747">
        <f>Mérl_Egysz!$G$22</f>
        <v>0</v>
      </c>
      <c r="E15" s="747">
        <f t="shared" si="0"/>
        <v>0</v>
      </c>
      <c r="F15" s="748">
        <f t="shared" si="1"/>
        <v>0</v>
      </c>
    </row>
    <row r="16" spans="1:11" s="2" customFormat="1" ht="15" x14ac:dyDescent="0.2">
      <c r="A16" s="743" t="s">
        <v>267</v>
      </c>
      <c r="B16" s="743" t="s">
        <v>408</v>
      </c>
      <c r="C16" s="744">
        <f>Mérl_Egysz!$E$23</f>
        <v>0</v>
      </c>
      <c r="D16" s="744">
        <f>Mérl_Egysz!$G$23</f>
        <v>0</v>
      </c>
      <c r="E16" s="744">
        <f t="shared" si="0"/>
        <v>0</v>
      </c>
      <c r="F16" s="749">
        <f t="shared" si="1"/>
        <v>0</v>
      </c>
    </row>
    <row r="17" spans="1:6" s="2" customFormat="1" ht="15" x14ac:dyDescent="0.2">
      <c r="A17" s="743" t="s">
        <v>268</v>
      </c>
      <c r="B17" s="743" t="s">
        <v>522</v>
      </c>
      <c r="C17" s="744">
        <f>Mérl_Egysz!$E$24</f>
        <v>0</v>
      </c>
      <c r="D17" s="744">
        <f>Mérl_Egysz!$G$24</f>
        <v>0</v>
      </c>
      <c r="E17" s="744">
        <f t="shared" si="0"/>
        <v>0</v>
      </c>
      <c r="F17" s="745">
        <f t="shared" si="1"/>
        <v>0</v>
      </c>
    </row>
    <row r="18" spans="1:6" s="2" customFormat="1" ht="15" x14ac:dyDescent="0.2">
      <c r="A18" s="743" t="s">
        <v>269</v>
      </c>
      <c r="B18" s="743" t="s">
        <v>877</v>
      </c>
      <c r="C18" s="744">
        <f>Mérl_Egysz!$E$29</f>
        <v>0</v>
      </c>
      <c r="D18" s="744">
        <f>Mérl_Egysz!$G$29</f>
        <v>0</v>
      </c>
      <c r="E18" s="744">
        <f t="shared" si="0"/>
        <v>0</v>
      </c>
      <c r="F18" s="745">
        <f t="shared" si="1"/>
        <v>0</v>
      </c>
    </row>
    <row r="19" spans="1:6" s="2" customFormat="1" x14ac:dyDescent="0.2">
      <c r="A19" s="746" t="s">
        <v>270</v>
      </c>
      <c r="B19" s="746" t="s">
        <v>878</v>
      </c>
      <c r="C19" s="747">
        <f>Mérl_Egysz!$E$30</f>
        <v>0</v>
      </c>
      <c r="D19" s="747">
        <f>Mérl_Egysz!$G$30</f>
        <v>0</v>
      </c>
      <c r="E19" s="747">
        <f t="shared" si="0"/>
        <v>0</v>
      </c>
      <c r="F19" s="748">
        <f t="shared" si="1"/>
        <v>0</v>
      </c>
    </row>
    <row r="20" spans="1:6" s="2" customFormat="1" x14ac:dyDescent="0.2">
      <c r="A20" s="746" t="s">
        <v>271</v>
      </c>
      <c r="B20" s="750" t="s">
        <v>879</v>
      </c>
      <c r="C20" s="747">
        <f>Mérl_Egysz!$E$32</f>
        <v>0</v>
      </c>
      <c r="D20" s="747">
        <f>Mérl_Egysz!$G$32</f>
        <v>0</v>
      </c>
      <c r="E20" s="747">
        <f t="shared" si="0"/>
        <v>0</v>
      </c>
      <c r="F20" s="748">
        <f t="shared" si="1"/>
        <v>0</v>
      </c>
    </row>
    <row r="21" spans="1:6" s="2" customFormat="1" x14ac:dyDescent="0.2">
      <c r="A21" s="746" t="s">
        <v>272</v>
      </c>
      <c r="B21" s="746" t="s">
        <v>880</v>
      </c>
      <c r="C21" s="747">
        <f>Mérl_Egysz!$E$33</f>
        <v>0</v>
      </c>
      <c r="D21" s="747">
        <f>Mérl_Egysz!$G$33</f>
        <v>0</v>
      </c>
      <c r="E21" s="747">
        <f t="shared" si="0"/>
        <v>0</v>
      </c>
      <c r="F21" s="748">
        <f t="shared" si="1"/>
        <v>0</v>
      </c>
    </row>
    <row r="22" spans="1:6" s="2" customFormat="1" x14ac:dyDescent="0.2">
      <c r="A22" s="746" t="s">
        <v>273</v>
      </c>
      <c r="B22" s="746" t="s">
        <v>881</v>
      </c>
      <c r="C22" s="747">
        <f>Mérl_Egysz!$E$34</f>
        <v>0</v>
      </c>
      <c r="D22" s="747">
        <f>Mérl_Egysz!$G$34</f>
        <v>0</v>
      </c>
      <c r="E22" s="747">
        <f t="shared" si="0"/>
        <v>0</v>
      </c>
      <c r="F22" s="748">
        <f t="shared" si="1"/>
        <v>0</v>
      </c>
    </row>
    <row r="23" spans="1:6" s="2" customFormat="1" x14ac:dyDescent="0.2">
      <c r="A23" s="746" t="s">
        <v>274</v>
      </c>
      <c r="B23" s="746" t="s">
        <v>882</v>
      </c>
      <c r="C23" s="747">
        <f>Mérl_Egysz!$E$35</f>
        <v>0</v>
      </c>
      <c r="D23" s="747">
        <f>Mérl_Egysz!$G$35</f>
        <v>0</v>
      </c>
      <c r="E23" s="747">
        <f t="shared" si="0"/>
        <v>0</v>
      </c>
      <c r="F23" s="748">
        <f t="shared" si="1"/>
        <v>0</v>
      </c>
    </row>
    <row r="24" spans="1:6" s="2" customFormat="1" x14ac:dyDescent="0.2">
      <c r="A24" s="746" t="s">
        <v>275</v>
      </c>
      <c r="B24" s="746" t="s">
        <v>883</v>
      </c>
      <c r="C24" s="747">
        <f>Mérl_Egysz!$E$36</f>
        <v>0</v>
      </c>
      <c r="D24" s="747">
        <f>Mérl_Egysz!$G$36</f>
        <v>0</v>
      </c>
      <c r="E24" s="747">
        <f t="shared" si="0"/>
        <v>0</v>
      </c>
      <c r="F24" s="748">
        <f t="shared" si="1"/>
        <v>0</v>
      </c>
    </row>
    <row r="25" spans="1:6" s="2" customFormat="1" x14ac:dyDescent="0.2">
      <c r="A25" s="746" t="s">
        <v>368</v>
      </c>
      <c r="B25" s="746" t="s">
        <v>884</v>
      </c>
      <c r="C25" s="747">
        <f>Mérl_Egysz!$E$37</f>
        <v>0</v>
      </c>
      <c r="D25" s="747">
        <f>Mérl_Egysz!$G$37</f>
        <v>0</v>
      </c>
      <c r="E25" s="747">
        <f t="shared" si="0"/>
        <v>0</v>
      </c>
      <c r="F25" s="748">
        <f t="shared" si="1"/>
        <v>0</v>
      </c>
    </row>
    <row r="26" spans="1:6" s="2" customFormat="1" ht="15" x14ac:dyDescent="0.2">
      <c r="A26" s="743" t="s">
        <v>369</v>
      </c>
      <c r="B26" s="743" t="s">
        <v>416</v>
      </c>
      <c r="C26" s="744">
        <f>Mérl_Egysz!$E$38</f>
        <v>0</v>
      </c>
      <c r="D26" s="744">
        <f>Mérl_Egysz!$G$38</f>
        <v>0</v>
      </c>
      <c r="E26" s="744">
        <f t="shared" si="0"/>
        <v>0</v>
      </c>
      <c r="F26" s="745">
        <f t="shared" si="1"/>
        <v>0</v>
      </c>
    </row>
    <row r="27" spans="1:6" s="2" customFormat="1" ht="15" x14ac:dyDescent="0.2">
      <c r="A27" s="743" t="s">
        <v>370</v>
      </c>
      <c r="B27" s="743" t="s">
        <v>885</v>
      </c>
      <c r="C27" s="744">
        <f>Mérl_Egysz!$E$39+Adatbevitel!C95</f>
        <v>0</v>
      </c>
      <c r="D27" s="744">
        <f>Mérl_Egysz!$G$39+Adatbevitel!E95</f>
        <v>0</v>
      </c>
      <c r="E27" s="744">
        <f t="shared" si="0"/>
        <v>0</v>
      </c>
      <c r="F27" s="745">
        <f t="shared" si="1"/>
        <v>0</v>
      </c>
    </row>
    <row r="28" spans="1:6" s="2" customFormat="1" x14ac:dyDescent="0.2">
      <c r="A28" s="746" t="s">
        <v>276</v>
      </c>
      <c r="B28" s="746" t="s">
        <v>886</v>
      </c>
      <c r="C28" s="747">
        <f>Mérl_Egysz!$E$40</f>
        <v>0</v>
      </c>
      <c r="D28" s="747">
        <f>Mérl_Egysz!$G$40</f>
        <v>0</v>
      </c>
      <c r="E28" s="747">
        <f t="shared" si="0"/>
        <v>0</v>
      </c>
      <c r="F28" s="748">
        <f t="shared" si="1"/>
        <v>0</v>
      </c>
    </row>
    <row r="29" spans="1:6" s="2" customFormat="1" x14ac:dyDescent="0.2">
      <c r="A29" s="746" t="s">
        <v>277</v>
      </c>
      <c r="B29" s="746" t="s">
        <v>887</v>
      </c>
      <c r="C29" s="747">
        <f>Mérl_Egysz!$E$41+Adatbevitel!C95</f>
        <v>0</v>
      </c>
      <c r="D29" s="747">
        <f>Mérl_Egysz!$G$41+Adatbevitel!E95</f>
        <v>0</v>
      </c>
      <c r="E29" s="747">
        <f t="shared" si="0"/>
        <v>0</v>
      </c>
      <c r="F29" s="748">
        <f t="shared" si="1"/>
        <v>0</v>
      </c>
    </row>
    <row r="30" spans="1:6" s="2" customFormat="1" x14ac:dyDescent="0.2">
      <c r="A30" s="746" t="s">
        <v>278</v>
      </c>
      <c r="B30" s="746" t="s">
        <v>888</v>
      </c>
      <c r="C30" s="747">
        <f>Mérl_Egysz!$E$42</f>
        <v>0</v>
      </c>
      <c r="D30" s="747">
        <f>Mérl_Egysz!$G$42</f>
        <v>0</v>
      </c>
      <c r="E30" s="747">
        <f t="shared" si="0"/>
        <v>0</v>
      </c>
      <c r="F30" s="748">
        <f t="shared" si="1"/>
        <v>0</v>
      </c>
    </row>
    <row r="31" spans="1:6" s="2" customFormat="1" ht="15" x14ac:dyDescent="0.2">
      <c r="A31" s="743" t="s">
        <v>279</v>
      </c>
      <c r="B31" s="743" t="s">
        <v>421</v>
      </c>
      <c r="C31" s="744">
        <f>Mérl_Egysz!$E$43</f>
        <v>0</v>
      </c>
      <c r="D31" s="744">
        <f>Mérl_Egysz!$G$43</f>
        <v>0</v>
      </c>
      <c r="E31" s="744">
        <f t="shared" si="0"/>
        <v>0</v>
      </c>
      <c r="F31" s="745">
        <f t="shared" si="1"/>
        <v>0</v>
      </c>
    </row>
    <row r="32" spans="1:6" s="2" customFormat="1" ht="15" customHeight="1" x14ac:dyDescent="0.2">
      <c r="A32" s="743" t="s">
        <v>280</v>
      </c>
      <c r="B32" s="743" t="s">
        <v>889</v>
      </c>
      <c r="C32" s="744">
        <f>Mérl_Egysz!$E$44+Adatbevitel!C95</f>
        <v>0</v>
      </c>
      <c r="D32" s="744">
        <f>Mérl_Egysz!$G$44+Adatbevitel!E95</f>
        <v>0</v>
      </c>
      <c r="E32" s="744">
        <f t="shared" si="0"/>
        <v>0</v>
      </c>
      <c r="F32" s="745">
        <f t="shared" si="1"/>
        <v>0</v>
      </c>
    </row>
    <row r="33" spans="1:11" ht="15" customHeight="1" x14ac:dyDescent="0.2">
      <c r="A33" s="17"/>
      <c r="C33" s="751"/>
      <c r="D33" s="751"/>
      <c r="E33" s="751"/>
      <c r="F33" s="752"/>
    </row>
    <row r="34" spans="1:11" x14ac:dyDescent="0.2">
      <c r="A34" s="17"/>
    </row>
    <row r="36" spans="1:11" ht="15.75" x14ac:dyDescent="0.25">
      <c r="A36" s="6" t="s">
        <v>202</v>
      </c>
      <c r="B36" s="2"/>
      <c r="C36" s="2"/>
      <c r="D36" s="2"/>
      <c r="E36" s="2"/>
      <c r="F36" s="740"/>
      <c r="H36" s="81" t="s">
        <v>455</v>
      </c>
      <c r="I36" s="37"/>
      <c r="J36" s="66"/>
      <c r="K36" s="739"/>
    </row>
    <row r="37" spans="1:11" x14ac:dyDescent="0.2">
      <c r="A37" s="2"/>
      <c r="B37" s="2"/>
      <c r="C37" s="2"/>
      <c r="D37" s="2"/>
      <c r="E37" s="2"/>
      <c r="F37" s="740"/>
    </row>
    <row r="38" spans="1:11" x14ac:dyDescent="0.2">
      <c r="A38" s="2"/>
      <c r="B38" s="2"/>
      <c r="C38" s="2"/>
      <c r="D38" s="2"/>
      <c r="E38" s="2"/>
      <c r="F38" s="740" t="s">
        <v>458</v>
      </c>
    </row>
    <row r="39" spans="1:11" ht="15" customHeight="1" x14ac:dyDescent="0.25">
      <c r="A39" s="753"/>
      <c r="B39" s="754" t="s">
        <v>391</v>
      </c>
      <c r="C39" s="755" t="s">
        <v>38</v>
      </c>
      <c r="D39" s="755" t="s">
        <v>39</v>
      </c>
      <c r="E39" s="755" t="s">
        <v>622</v>
      </c>
      <c r="F39" s="755" t="s">
        <v>498</v>
      </c>
    </row>
    <row r="40" spans="1:11" x14ac:dyDescent="0.2">
      <c r="A40" s="746" t="s">
        <v>377</v>
      </c>
      <c r="B40" s="750" t="s">
        <v>425</v>
      </c>
      <c r="C40" s="756">
        <f>'Er-Ö_Egy'!E13</f>
        <v>0</v>
      </c>
      <c r="D40" s="756">
        <f>'Er-Ö_Egy'!G13</f>
        <v>0</v>
      </c>
      <c r="E40" s="756">
        <f t="shared" ref="E40:E54" si="2">D40-C40</f>
        <v>0</v>
      </c>
      <c r="F40" s="757">
        <f t="shared" ref="F40:F54" si="3">IF(C40&lt;&gt;0,D40/C40%,0)</f>
        <v>0</v>
      </c>
    </row>
    <row r="41" spans="1:11" x14ac:dyDescent="0.2">
      <c r="A41" s="746" t="s">
        <v>387</v>
      </c>
      <c r="B41" s="750" t="s">
        <v>890</v>
      </c>
      <c r="C41" s="756">
        <f>'Er-Ö_Egy'!E14</f>
        <v>0</v>
      </c>
      <c r="D41" s="756">
        <f>'Er-Ö_Egy'!G14</f>
        <v>0</v>
      </c>
      <c r="E41" s="756">
        <f t="shared" si="2"/>
        <v>0</v>
      </c>
      <c r="F41" s="757">
        <f t="shared" si="3"/>
        <v>0</v>
      </c>
    </row>
    <row r="42" spans="1:11" x14ac:dyDescent="0.2">
      <c r="A42" s="746" t="s">
        <v>388</v>
      </c>
      <c r="B42" s="750" t="s">
        <v>427</v>
      </c>
      <c r="C42" s="756">
        <f>'Er-Ö_Egy'!E15</f>
        <v>0</v>
      </c>
      <c r="D42" s="756">
        <f>'Er-Ö_Egy'!G15</f>
        <v>0</v>
      </c>
      <c r="E42" s="756">
        <f t="shared" si="2"/>
        <v>0</v>
      </c>
      <c r="F42" s="757">
        <f t="shared" si="3"/>
        <v>0</v>
      </c>
    </row>
    <row r="43" spans="1:11" x14ac:dyDescent="0.2">
      <c r="A43" s="746" t="s">
        <v>389</v>
      </c>
      <c r="B43" s="750" t="s">
        <v>428</v>
      </c>
      <c r="C43" s="756">
        <f>'Er-Ö_Egy'!E16</f>
        <v>0</v>
      </c>
      <c r="D43" s="756">
        <f>'Er-Ö_Egy'!G16</f>
        <v>0</v>
      </c>
      <c r="E43" s="756">
        <f t="shared" si="2"/>
        <v>0</v>
      </c>
      <c r="F43" s="757">
        <f t="shared" si="3"/>
        <v>0</v>
      </c>
    </row>
    <row r="44" spans="1:11" x14ac:dyDescent="0.2">
      <c r="A44" s="746" t="s">
        <v>429</v>
      </c>
      <c r="B44" s="750" t="s">
        <v>430</v>
      </c>
      <c r="C44" s="756">
        <f>'Er-Ö_Egy'!E17</f>
        <v>0</v>
      </c>
      <c r="D44" s="756">
        <f>'Er-Ö_Egy'!G17</f>
        <v>0</v>
      </c>
      <c r="E44" s="756">
        <f t="shared" si="2"/>
        <v>0</v>
      </c>
      <c r="F44" s="757">
        <f t="shared" si="3"/>
        <v>0</v>
      </c>
    </row>
    <row r="45" spans="1:11" x14ac:dyDescent="0.2">
      <c r="A45" s="746" t="s">
        <v>431</v>
      </c>
      <c r="B45" s="750" t="s">
        <v>432</v>
      </c>
      <c r="C45" s="756">
        <f>'Er-Ö_Egy'!E18</f>
        <v>0</v>
      </c>
      <c r="D45" s="756">
        <f>'Er-Ö_Egy'!G18</f>
        <v>0</v>
      </c>
      <c r="E45" s="756">
        <f t="shared" si="2"/>
        <v>0</v>
      </c>
      <c r="F45" s="757">
        <f t="shared" si="3"/>
        <v>0</v>
      </c>
    </row>
    <row r="46" spans="1:11" x14ac:dyDescent="0.2">
      <c r="A46" s="746" t="s">
        <v>433</v>
      </c>
      <c r="B46" s="750" t="s">
        <v>434</v>
      </c>
      <c r="C46" s="756">
        <f>'Er-Ö_Egy'!E19</f>
        <v>0</v>
      </c>
      <c r="D46" s="756">
        <f>'Er-Ö_Egy'!G19</f>
        <v>0</v>
      </c>
      <c r="E46" s="756">
        <f t="shared" si="2"/>
        <v>0</v>
      </c>
      <c r="F46" s="757">
        <f t="shared" si="3"/>
        <v>0</v>
      </c>
    </row>
    <row r="47" spans="1:11" ht="15" customHeight="1" x14ac:dyDescent="0.2">
      <c r="A47" s="743" t="s">
        <v>435</v>
      </c>
      <c r="B47" s="758" t="s">
        <v>891</v>
      </c>
      <c r="C47" s="759">
        <f>'Er-Ö_Egy'!E20</f>
        <v>0</v>
      </c>
      <c r="D47" s="759">
        <f>'Er-Ö_Egy'!G20</f>
        <v>0</v>
      </c>
      <c r="E47" s="759">
        <f t="shared" si="2"/>
        <v>0</v>
      </c>
      <c r="F47" s="760">
        <f t="shared" si="3"/>
        <v>0</v>
      </c>
    </row>
    <row r="48" spans="1:11" x14ac:dyDescent="0.2">
      <c r="A48" s="746" t="s">
        <v>437</v>
      </c>
      <c r="B48" s="750" t="s">
        <v>438</v>
      </c>
      <c r="C48" s="756">
        <f>'Er-Ö_Egy'!E21</f>
        <v>0</v>
      </c>
      <c r="D48" s="756">
        <f>'Er-Ö_Egy'!G21</f>
        <v>0</v>
      </c>
      <c r="E48" s="756">
        <f t="shared" si="2"/>
        <v>0</v>
      </c>
      <c r="F48" s="757">
        <f t="shared" si="3"/>
        <v>0</v>
      </c>
    </row>
    <row r="49" spans="1:11" x14ac:dyDescent="0.2">
      <c r="A49" s="746" t="s">
        <v>439</v>
      </c>
      <c r="B49" s="750" t="s">
        <v>440</v>
      </c>
      <c r="C49" s="756">
        <f>'Er-Ö_Egy'!E22</f>
        <v>0</v>
      </c>
      <c r="D49" s="756">
        <f>'Er-Ö_Egy'!G22</f>
        <v>0</v>
      </c>
      <c r="E49" s="756">
        <f t="shared" si="2"/>
        <v>0</v>
      </c>
      <c r="F49" s="757">
        <f t="shared" si="3"/>
        <v>0</v>
      </c>
    </row>
    <row r="50" spans="1:11" x14ac:dyDescent="0.2">
      <c r="A50" s="746" t="s">
        <v>441</v>
      </c>
      <c r="B50" s="750" t="s">
        <v>892</v>
      </c>
      <c r="C50" s="756">
        <f>'Er-Ö_Egy'!E23</f>
        <v>0</v>
      </c>
      <c r="D50" s="756">
        <f>'Er-Ö_Egy'!G23</f>
        <v>0</v>
      </c>
      <c r="E50" s="756">
        <f t="shared" si="2"/>
        <v>0</v>
      </c>
      <c r="F50" s="757">
        <f t="shared" si="3"/>
        <v>0</v>
      </c>
    </row>
    <row r="51" spans="1:11" x14ac:dyDescent="0.2">
      <c r="A51" s="746" t="s">
        <v>893</v>
      </c>
      <c r="B51" s="750" t="s">
        <v>894</v>
      </c>
      <c r="C51" s="756">
        <f>'Er-Ö_Egy'!E24</f>
        <v>0</v>
      </c>
      <c r="D51" s="756">
        <f>'Er-Ö_Egy'!G24</f>
        <v>0</v>
      </c>
      <c r="E51" s="756">
        <f t="shared" si="2"/>
        <v>0</v>
      </c>
      <c r="F51" s="757">
        <f t="shared" si="3"/>
        <v>0</v>
      </c>
    </row>
    <row r="52" spans="1:11" x14ac:dyDescent="0.2">
      <c r="A52" s="746" t="s">
        <v>895</v>
      </c>
      <c r="B52" s="750" t="s">
        <v>445</v>
      </c>
      <c r="C52" s="756">
        <f>'Er-Ö_Egy'!E25</f>
        <v>0</v>
      </c>
      <c r="D52" s="756">
        <f>'Er-Ö_Egy'!G25</f>
        <v>0</v>
      </c>
      <c r="E52" s="756">
        <f t="shared" si="2"/>
        <v>0</v>
      </c>
      <c r="F52" s="757">
        <f t="shared" si="3"/>
        <v>0</v>
      </c>
    </row>
    <row r="53" spans="1:11" x14ac:dyDescent="0.2">
      <c r="A53" s="746" t="s">
        <v>1877</v>
      </c>
      <c r="B53" s="750" t="s">
        <v>1876</v>
      </c>
      <c r="C53" s="756">
        <f>Adatbevitel!C163</f>
        <v>0</v>
      </c>
      <c r="D53" s="756">
        <f>Adatbevitel!E163</f>
        <v>0</v>
      </c>
      <c r="E53" s="756">
        <f t="shared" ref="E53" si="4">D53-C53</f>
        <v>0</v>
      </c>
      <c r="F53" s="757">
        <f t="shared" ref="F53" si="5">IF(C53&lt;&gt;0,D53/C53%,0)</f>
        <v>0</v>
      </c>
    </row>
    <row r="54" spans="1:11" ht="15" x14ac:dyDescent="0.2">
      <c r="A54" s="743" t="s">
        <v>896</v>
      </c>
      <c r="B54" s="758" t="s">
        <v>897</v>
      </c>
      <c r="C54" s="759">
        <f>C51-C52+C53</f>
        <v>0</v>
      </c>
      <c r="D54" s="759">
        <f>D51-D52+D53</f>
        <v>0</v>
      </c>
      <c r="E54" s="759">
        <f t="shared" si="2"/>
        <v>0</v>
      </c>
      <c r="F54" s="760">
        <f t="shared" si="3"/>
        <v>0</v>
      </c>
    </row>
    <row r="55" spans="1:11" x14ac:dyDescent="0.2">
      <c r="A55" s="2"/>
      <c r="B55" s="2"/>
      <c r="C55" s="2"/>
      <c r="D55" s="2"/>
      <c r="E55" s="2"/>
      <c r="F55" s="740"/>
    </row>
    <row r="56" spans="1:11" x14ac:dyDescent="0.2">
      <c r="A56" s="2"/>
      <c r="B56" s="2"/>
      <c r="C56" s="2"/>
      <c r="D56" s="2"/>
      <c r="E56" s="2"/>
      <c r="F56" s="740"/>
    </row>
    <row r="57" spans="1:11" x14ac:dyDescent="0.2">
      <c r="A57" s="17" t="str">
        <f>Alapadatok!$E$9</f>
        <v>Minta Kft.</v>
      </c>
      <c r="C57" s="2"/>
      <c r="D57" s="2"/>
      <c r="E57" s="2"/>
      <c r="F57" s="740"/>
    </row>
    <row r="58" spans="1:11" x14ac:dyDescent="0.2">
      <c r="A58" s="17" t="str">
        <f>CONCATENATE("Üzleti év:   ",Alapadatok!$E$13)</f>
        <v>Üzleti év:   2025. év</v>
      </c>
      <c r="C58" s="2"/>
      <c r="D58" s="2"/>
      <c r="E58" s="2"/>
      <c r="F58" s="740"/>
    </row>
    <row r="59" spans="1:11" ht="15.75" x14ac:dyDescent="0.25">
      <c r="A59" s="6" t="s">
        <v>204</v>
      </c>
      <c r="B59" s="2"/>
      <c r="C59" s="2"/>
      <c r="D59" s="2"/>
      <c r="E59" s="2"/>
      <c r="F59" s="740"/>
      <c r="H59" s="81" t="s">
        <v>455</v>
      </c>
      <c r="I59" s="37"/>
      <c r="J59" s="66"/>
      <c r="K59" s="739"/>
    </row>
    <row r="60" spans="1:11" x14ac:dyDescent="0.2">
      <c r="A60" s="2"/>
      <c r="B60" s="2"/>
      <c r="C60" s="2"/>
      <c r="D60" s="2"/>
      <c r="E60" s="2"/>
      <c r="F60" s="740"/>
    </row>
    <row r="61" spans="1:11" x14ac:dyDescent="0.2">
      <c r="A61" s="2"/>
      <c r="B61" s="2"/>
      <c r="C61" s="2"/>
      <c r="D61" s="2"/>
      <c r="E61" s="2"/>
      <c r="F61" s="740" t="s">
        <v>458</v>
      </c>
    </row>
    <row r="62" spans="1:11" ht="16.5" customHeight="1" x14ac:dyDescent="0.25">
      <c r="A62" s="741"/>
      <c r="B62" s="755" t="s">
        <v>391</v>
      </c>
      <c r="C62" s="755" t="s">
        <v>38</v>
      </c>
      <c r="D62" s="755" t="s">
        <v>39</v>
      </c>
      <c r="E62" s="755" t="s">
        <v>622</v>
      </c>
      <c r="F62" s="755" t="s">
        <v>498</v>
      </c>
    </row>
    <row r="63" spans="1:11" x14ac:dyDescent="0.2">
      <c r="A63" s="761" t="s">
        <v>377</v>
      </c>
      <c r="B63" s="724" t="s">
        <v>425</v>
      </c>
      <c r="C63" s="762">
        <f>'Er-F_Egy'!E13</f>
        <v>0</v>
      </c>
      <c r="D63" s="762">
        <f>'Er-F_Egy'!G13</f>
        <v>0</v>
      </c>
      <c r="E63" s="762">
        <f t="shared" ref="E63:E76" si="6">D63-C63</f>
        <v>0</v>
      </c>
      <c r="F63" s="763">
        <f t="shared" ref="F63:F76" si="7">IF(C63&lt;&gt;0,D63/C63%,0)</f>
        <v>0</v>
      </c>
    </row>
    <row r="64" spans="1:11" x14ac:dyDescent="0.2">
      <c r="A64" s="761" t="s">
        <v>387</v>
      </c>
      <c r="B64" s="724" t="s">
        <v>449</v>
      </c>
      <c r="C64" s="762">
        <f>'Er-F_Egy'!E14</f>
        <v>0</v>
      </c>
      <c r="D64" s="762">
        <f>'Er-F_Egy'!G14</f>
        <v>0</v>
      </c>
      <c r="E64" s="762">
        <f t="shared" si="6"/>
        <v>0</v>
      </c>
      <c r="F64" s="763">
        <f t="shared" si="7"/>
        <v>0</v>
      </c>
    </row>
    <row r="65" spans="1:6" x14ac:dyDescent="0.2">
      <c r="A65" s="761" t="s">
        <v>388</v>
      </c>
      <c r="B65" s="724" t="s">
        <v>450</v>
      </c>
      <c r="C65" s="762">
        <f>'Er-F_Egy'!E15</f>
        <v>0</v>
      </c>
      <c r="D65" s="762">
        <f>'Er-F_Egy'!G15</f>
        <v>0</v>
      </c>
      <c r="E65" s="762">
        <f t="shared" si="6"/>
        <v>0</v>
      </c>
      <c r="F65" s="763">
        <f t="shared" si="7"/>
        <v>0</v>
      </c>
    </row>
    <row r="66" spans="1:6" x14ac:dyDescent="0.2">
      <c r="A66" s="761" t="s">
        <v>389</v>
      </c>
      <c r="B66" s="724" t="s">
        <v>1962</v>
      </c>
      <c r="C66" s="762">
        <f>'Er-F_Egy'!E16</f>
        <v>0</v>
      </c>
      <c r="D66" s="762">
        <f>'Er-F_Egy'!G16</f>
        <v>0</v>
      </c>
      <c r="E66" s="762">
        <f t="shared" si="6"/>
        <v>0</v>
      </c>
      <c r="F66" s="763">
        <f t="shared" si="7"/>
        <v>0</v>
      </c>
    </row>
    <row r="67" spans="1:6" x14ac:dyDescent="0.2">
      <c r="A67" s="761" t="s">
        <v>429</v>
      </c>
      <c r="B67" s="724" t="s">
        <v>427</v>
      </c>
      <c r="C67" s="762">
        <f>'Er-F_Egy'!E17</f>
        <v>0</v>
      </c>
      <c r="D67" s="762">
        <f>'Er-F_Egy'!G17</f>
        <v>0</v>
      </c>
      <c r="E67" s="762">
        <f t="shared" si="6"/>
        <v>0</v>
      </c>
      <c r="F67" s="763">
        <f t="shared" si="7"/>
        <v>0</v>
      </c>
    </row>
    <row r="68" spans="1:6" x14ac:dyDescent="0.2">
      <c r="A68" s="761" t="s">
        <v>431</v>
      </c>
      <c r="B68" s="724" t="s">
        <v>434</v>
      </c>
      <c r="C68" s="762">
        <f>'Er-F_Egy'!E18</f>
        <v>0</v>
      </c>
      <c r="D68" s="762">
        <f>'Er-F_Egy'!G18</f>
        <v>0</v>
      </c>
      <c r="E68" s="762">
        <f t="shared" si="6"/>
        <v>0</v>
      </c>
      <c r="F68" s="763">
        <f t="shared" si="7"/>
        <v>0</v>
      </c>
    </row>
    <row r="69" spans="1:6" ht="15" x14ac:dyDescent="0.25">
      <c r="A69" s="764" t="s">
        <v>435</v>
      </c>
      <c r="B69" s="758" t="s">
        <v>891</v>
      </c>
      <c r="C69" s="765">
        <f>'Er-F_Egy'!E19</f>
        <v>0</v>
      </c>
      <c r="D69" s="765">
        <f>'Er-F_Egy'!G19</f>
        <v>0</v>
      </c>
      <c r="E69" s="765">
        <f t="shared" si="6"/>
        <v>0</v>
      </c>
      <c r="F69" s="766">
        <f t="shared" si="7"/>
        <v>0</v>
      </c>
    </row>
    <row r="70" spans="1:6" x14ac:dyDescent="0.2">
      <c r="A70" s="761" t="s">
        <v>433</v>
      </c>
      <c r="B70" s="724" t="s">
        <v>438</v>
      </c>
      <c r="C70" s="762">
        <f>'Er-F_Egy'!E20</f>
        <v>0</v>
      </c>
      <c r="D70" s="762">
        <f>'Er-F_Egy'!G20</f>
        <v>0</v>
      </c>
      <c r="E70" s="762">
        <f t="shared" si="6"/>
        <v>0</v>
      </c>
      <c r="F70" s="763">
        <f t="shared" si="7"/>
        <v>0</v>
      </c>
    </row>
    <row r="71" spans="1:6" x14ac:dyDescent="0.2">
      <c r="A71" s="761" t="s">
        <v>437</v>
      </c>
      <c r="B71" s="724" t="s">
        <v>440</v>
      </c>
      <c r="C71" s="762">
        <f>'Er-F_Egy'!E21</f>
        <v>0</v>
      </c>
      <c r="D71" s="762">
        <f>'Er-F_Egy'!G21</f>
        <v>0</v>
      </c>
      <c r="E71" s="762">
        <f t="shared" si="6"/>
        <v>0</v>
      </c>
      <c r="F71" s="763">
        <f t="shared" si="7"/>
        <v>0</v>
      </c>
    </row>
    <row r="72" spans="1:6" ht="15" x14ac:dyDescent="0.25">
      <c r="A72" s="764" t="s">
        <v>441</v>
      </c>
      <c r="B72" s="721" t="s">
        <v>892</v>
      </c>
      <c r="C72" s="765">
        <f>'Er-F_Egy'!E22</f>
        <v>0</v>
      </c>
      <c r="D72" s="765">
        <f>'Er-F_Egy'!G22</f>
        <v>0</v>
      </c>
      <c r="E72" s="765">
        <f t="shared" si="6"/>
        <v>0</v>
      </c>
      <c r="F72" s="766">
        <f t="shared" si="7"/>
        <v>0</v>
      </c>
    </row>
    <row r="73" spans="1:6" ht="15" x14ac:dyDescent="0.25">
      <c r="A73" s="764" t="s">
        <v>893</v>
      </c>
      <c r="B73" s="721" t="s">
        <v>898</v>
      </c>
      <c r="C73" s="765">
        <f>'Er-F_Egy'!E23</f>
        <v>0</v>
      </c>
      <c r="D73" s="765">
        <f>'Er-F_Egy'!G23</f>
        <v>0</v>
      </c>
      <c r="E73" s="765">
        <f t="shared" si="6"/>
        <v>0</v>
      </c>
      <c r="F73" s="766">
        <f t="shared" si="7"/>
        <v>0</v>
      </c>
    </row>
    <row r="74" spans="1:6" x14ac:dyDescent="0.2">
      <c r="A74" s="761" t="s">
        <v>899</v>
      </c>
      <c r="B74" s="724" t="s">
        <v>445</v>
      </c>
      <c r="C74" s="762">
        <f>'Er-F_Egy'!E24</f>
        <v>0</v>
      </c>
      <c r="D74" s="762">
        <f>'Er-F_Egy'!G24</f>
        <v>0</v>
      </c>
      <c r="E74" s="762">
        <f t="shared" si="6"/>
        <v>0</v>
      </c>
      <c r="F74" s="763">
        <f t="shared" si="7"/>
        <v>0</v>
      </c>
    </row>
    <row r="75" spans="1:6" x14ac:dyDescent="0.2">
      <c r="A75" s="746" t="s">
        <v>1877</v>
      </c>
      <c r="B75" s="750" t="s">
        <v>1876</v>
      </c>
      <c r="C75" s="756">
        <f>Adatbevitel!C163</f>
        <v>0</v>
      </c>
      <c r="D75" s="756">
        <f>Adatbevitel!E163</f>
        <v>0</v>
      </c>
      <c r="E75" s="762">
        <f t="shared" si="6"/>
        <v>0</v>
      </c>
      <c r="F75" s="763">
        <f t="shared" si="7"/>
        <v>0</v>
      </c>
    </row>
    <row r="76" spans="1:6" ht="15" x14ac:dyDescent="0.25">
      <c r="A76" s="764" t="s">
        <v>896</v>
      </c>
      <c r="B76" s="721" t="s">
        <v>900</v>
      </c>
      <c r="C76" s="765">
        <f>'Er-F_Egy'!E26</f>
        <v>0</v>
      </c>
      <c r="D76" s="765">
        <f>'Er-F_Egy'!G26</f>
        <v>0</v>
      </c>
      <c r="E76" s="765">
        <f t="shared" si="6"/>
        <v>0</v>
      </c>
      <c r="F76" s="766">
        <f t="shared" si="7"/>
        <v>0</v>
      </c>
    </row>
  </sheetData>
  <sheetProtection selectLockedCells="1" selectUnlockedCells="1"/>
  <hyperlinks>
    <hyperlink ref="H3" location="'Kieg. mell., elemzések'!A29" display="Vissza a kieg. mell.,elemzésekhez" xr:uid="{00000000-0004-0000-2200-000000000000}"/>
    <hyperlink ref="H36" location="'Kieg. mell., elemzések'!A54" display="Vissza a kieg. mell.,elemzésekhez" xr:uid="{00000000-0004-0000-2200-000001000000}"/>
    <hyperlink ref="H59" location="'Kieg. mell., elemzések'!A55" display="Vissza a kieg. mell.,elemzésekhez" xr:uid="{00000000-0004-0000-2200-000002000000}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rowBreaks count="1" manualBreakCount="1">
    <brk id="3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23"/>
  </sheetPr>
  <dimension ref="A1:F291"/>
  <sheetViews>
    <sheetView topLeftCell="A154" workbookViewId="0">
      <selection activeCell="F63" sqref="F63:F208"/>
    </sheetView>
  </sheetViews>
  <sheetFormatPr defaultColWidth="8.88671875" defaultRowHeight="13.5" x14ac:dyDescent="0.25"/>
  <cols>
    <col min="1" max="1" width="5.88671875" style="767" customWidth="1"/>
    <col min="2" max="2" width="47.33203125" style="768" customWidth="1"/>
    <col min="3" max="3" width="36.5546875" style="768" customWidth="1"/>
    <col min="4" max="4" width="37" style="768" customWidth="1"/>
    <col min="5" max="5" width="10.33203125" style="768" customWidth="1"/>
    <col min="6" max="16384" width="8.88671875" style="768"/>
  </cols>
  <sheetData>
    <row r="1" spans="1:6" x14ac:dyDescent="0.25">
      <c r="B1" s="769" t="s">
        <v>118</v>
      </c>
      <c r="E1" s="768" t="s">
        <v>901</v>
      </c>
      <c r="F1" s="768">
        <v>2</v>
      </c>
    </row>
    <row r="2" spans="1:6" x14ac:dyDescent="0.25">
      <c r="A2" s="767">
        <v>1</v>
      </c>
      <c r="B2" s="768" t="s">
        <v>1939</v>
      </c>
      <c r="C2" s="768" t="s">
        <v>1940</v>
      </c>
      <c r="D2" s="768" t="s">
        <v>1941</v>
      </c>
    </row>
    <row r="3" spans="1:6" x14ac:dyDescent="0.25">
      <c r="A3" s="767">
        <v>2</v>
      </c>
      <c r="B3" s="768" t="s">
        <v>904</v>
      </c>
      <c r="C3" s="768" t="s">
        <v>905</v>
      </c>
      <c r="D3" s="768" t="s">
        <v>906</v>
      </c>
      <c r="F3" s="768" t="str">
        <f>CHOOSE($F$1,B3,C3,D3,E3)</f>
        <v xml:space="preserve">  I. INTANGIBLE ASSETS (3.-9.)</v>
      </c>
    </row>
    <row r="4" spans="1:6" x14ac:dyDescent="0.25">
      <c r="A4" s="767">
        <v>3</v>
      </c>
      <c r="B4" s="768" t="s">
        <v>43</v>
      </c>
      <c r="C4" s="768" t="s">
        <v>907</v>
      </c>
      <c r="D4" s="768" t="s">
        <v>908</v>
      </c>
    </row>
    <row r="5" spans="1:6" x14ac:dyDescent="0.25">
      <c r="A5" s="767">
        <v>4</v>
      </c>
      <c r="B5" s="768" t="s">
        <v>909</v>
      </c>
      <c r="C5" s="768" t="s">
        <v>910</v>
      </c>
      <c r="D5" s="768" t="s">
        <v>911</v>
      </c>
      <c r="F5" s="768" t="str">
        <f>CHOOSE($F$1,B5,C5,D5,E5)</f>
        <v xml:space="preserve">   Capitalised value of research and development</v>
      </c>
    </row>
    <row r="6" spans="1:6" x14ac:dyDescent="0.25">
      <c r="A6" s="767">
        <v>5</v>
      </c>
      <c r="B6" s="768" t="s">
        <v>45</v>
      </c>
      <c r="C6" s="768" t="s">
        <v>912</v>
      </c>
      <c r="D6" s="768" t="s">
        <v>913</v>
      </c>
      <c r="F6" s="768" t="str">
        <f>CHOOSE($F$1,B6,C6,D6,E6)</f>
        <v xml:space="preserve">    Concessions, licenses and similar rights </v>
      </c>
    </row>
    <row r="7" spans="1:6" x14ac:dyDescent="0.25">
      <c r="A7" s="767">
        <v>6</v>
      </c>
      <c r="B7" s="768" t="s">
        <v>47</v>
      </c>
      <c r="C7" s="768" t="s">
        <v>914</v>
      </c>
      <c r="D7" s="768" t="s">
        <v>915</v>
      </c>
      <c r="F7" s="768" t="str">
        <f>CHOOSE($F$1,B7,C7,D7,E7)</f>
        <v xml:space="preserve">    Trade-marks, patents and similar assets</v>
      </c>
    </row>
    <row r="8" spans="1:6" x14ac:dyDescent="0.25">
      <c r="A8" s="767">
        <v>7</v>
      </c>
      <c r="B8" s="768" t="s">
        <v>48</v>
      </c>
      <c r="C8" s="768" t="s">
        <v>916</v>
      </c>
      <c r="D8" s="768" t="s">
        <v>917</v>
      </c>
      <c r="F8" s="768" t="str">
        <f>CHOOSE($F$1,B8,C8,D8,E8)</f>
        <v xml:space="preserve">    Goodwill </v>
      </c>
    </row>
    <row r="9" spans="1:6" x14ac:dyDescent="0.25">
      <c r="A9" s="767">
        <v>8</v>
      </c>
      <c r="B9" s="768" t="s">
        <v>49</v>
      </c>
      <c r="C9" s="768" t="s">
        <v>918</v>
      </c>
      <c r="D9" s="768" t="s">
        <v>919</v>
      </c>
      <c r="F9" s="768" t="str">
        <f>CHOOSE($F$1,B9,C9,D9,E9)</f>
        <v xml:space="preserve">    Advances and prepayments on intangible assets </v>
      </c>
    </row>
    <row r="10" spans="1:6" x14ac:dyDescent="0.25">
      <c r="A10" s="767">
        <v>9</v>
      </c>
      <c r="B10" s="768" t="s">
        <v>50</v>
      </c>
      <c r="C10" s="768" t="s">
        <v>920</v>
      </c>
      <c r="D10" s="768" t="s">
        <v>921</v>
      </c>
    </row>
    <row r="11" spans="1:6" x14ac:dyDescent="0.25">
      <c r="A11" s="767">
        <v>10</v>
      </c>
      <c r="B11" s="768" t="s">
        <v>922</v>
      </c>
      <c r="C11" s="768" t="s">
        <v>923</v>
      </c>
      <c r="D11" s="768" t="s">
        <v>924</v>
      </c>
    </row>
    <row r="12" spans="1:6" x14ac:dyDescent="0.25">
      <c r="A12" s="767">
        <v>11</v>
      </c>
      <c r="B12" s="768" t="s">
        <v>52</v>
      </c>
      <c r="C12" s="768" t="s">
        <v>925</v>
      </c>
      <c r="D12" s="768" t="s">
        <v>926</v>
      </c>
    </row>
    <row r="13" spans="1:6" x14ac:dyDescent="0.25">
      <c r="A13" s="767">
        <v>12</v>
      </c>
      <c r="B13" s="768" t="s">
        <v>53</v>
      </c>
      <c r="C13" s="768" t="s">
        <v>927</v>
      </c>
      <c r="D13" s="768" t="s">
        <v>928</v>
      </c>
    </row>
    <row r="14" spans="1:6" x14ac:dyDescent="0.25">
      <c r="A14" s="767">
        <v>13</v>
      </c>
      <c r="B14" s="768" t="s">
        <v>54</v>
      </c>
      <c r="C14" s="768" t="s">
        <v>929</v>
      </c>
      <c r="D14" s="768" t="s">
        <v>930</v>
      </c>
    </row>
    <row r="15" spans="1:6" x14ac:dyDescent="0.25">
      <c r="A15" s="767">
        <v>14</v>
      </c>
      <c r="B15" s="768" t="s">
        <v>55</v>
      </c>
      <c r="C15" s="768" t="s">
        <v>931</v>
      </c>
      <c r="D15" s="768" t="s">
        <v>932</v>
      </c>
    </row>
    <row r="16" spans="1:6" x14ac:dyDescent="0.25">
      <c r="A16" s="767">
        <v>15</v>
      </c>
      <c r="B16" s="768" t="s">
        <v>933</v>
      </c>
      <c r="C16" s="768" t="s">
        <v>934</v>
      </c>
      <c r="D16" s="768" t="s">
        <v>935</v>
      </c>
    </row>
    <row r="17" spans="1:4" x14ac:dyDescent="0.25">
      <c r="A17" s="767">
        <v>16</v>
      </c>
      <c r="B17" s="768" t="s">
        <v>936</v>
      </c>
      <c r="C17" s="768" t="s">
        <v>937</v>
      </c>
      <c r="D17" s="768" t="s">
        <v>938</v>
      </c>
    </row>
    <row r="18" spans="1:4" x14ac:dyDescent="0.25">
      <c r="A18" s="767">
        <v>17</v>
      </c>
      <c r="B18" s="768" t="s">
        <v>56</v>
      </c>
      <c r="C18" s="768" t="s">
        <v>939</v>
      </c>
      <c r="D18" s="768" t="s">
        <v>940</v>
      </c>
    </row>
    <row r="19" spans="1:4" x14ac:dyDescent="0.25">
      <c r="A19" s="767">
        <v>18</v>
      </c>
      <c r="B19" s="768" t="s">
        <v>1942</v>
      </c>
      <c r="C19" s="768" t="s">
        <v>1943</v>
      </c>
      <c r="D19" s="768" t="s">
        <v>1944</v>
      </c>
    </row>
    <row r="20" spans="1:4" x14ac:dyDescent="0.25">
      <c r="A20" s="767">
        <v>19</v>
      </c>
      <c r="B20" s="768" t="s">
        <v>57</v>
      </c>
      <c r="C20" s="768" t="s">
        <v>941</v>
      </c>
      <c r="D20" s="768" t="s">
        <v>942</v>
      </c>
    </row>
    <row r="21" spans="1:4" x14ac:dyDescent="0.25">
      <c r="A21" s="767">
        <v>20</v>
      </c>
      <c r="B21" s="768" t="s">
        <v>58</v>
      </c>
      <c r="C21" s="768" t="s">
        <v>943</v>
      </c>
      <c r="D21" s="768" t="s">
        <v>944</v>
      </c>
    </row>
    <row r="22" spans="1:4" x14ac:dyDescent="0.25">
      <c r="A22" s="767">
        <v>21</v>
      </c>
      <c r="B22" s="768" t="s">
        <v>59</v>
      </c>
      <c r="C22" s="768" t="s">
        <v>1706</v>
      </c>
      <c r="D22" s="768" t="s">
        <v>1707</v>
      </c>
    </row>
    <row r="23" spans="1:4" x14ac:dyDescent="0.25">
      <c r="A23" s="767">
        <v>22</v>
      </c>
      <c r="B23" s="768" t="s">
        <v>945</v>
      </c>
      <c r="C23" s="768" t="s">
        <v>1708</v>
      </c>
      <c r="D23" s="768" t="s">
        <v>1709</v>
      </c>
    </row>
    <row r="24" spans="1:4" x14ac:dyDescent="0.25">
      <c r="A24" s="767">
        <v>23</v>
      </c>
      <c r="B24" s="768" t="s">
        <v>60</v>
      </c>
      <c r="C24" s="768" t="s">
        <v>946</v>
      </c>
      <c r="D24" s="768" t="s">
        <v>947</v>
      </c>
    </row>
    <row r="25" spans="1:4" x14ac:dyDescent="0.25">
      <c r="A25" s="767">
        <v>24</v>
      </c>
      <c r="B25" s="768" t="s">
        <v>948</v>
      </c>
      <c r="C25" s="768" t="s">
        <v>949</v>
      </c>
      <c r="D25" s="768" t="s">
        <v>950</v>
      </c>
    </row>
    <row r="26" spans="1:4" x14ac:dyDescent="0.25">
      <c r="A26" s="767">
        <v>25</v>
      </c>
      <c r="B26" s="768" t="s">
        <v>61</v>
      </c>
      <c r="C26" s="768" t="s">
        <v>951</v>
      </c>
      <c r="D26" s="768" t="s">
        <v>952</v>
      </c>
    </row>
    <row r="27" spans="1:4" x14ac:dyDescent="0.25">
      <c r="A27" s="767">
        <v>26</v>
      </c>
      <c r="B27" s="768" t="s">
        <v>62</v>
      </c>
      <c r="C27" s="768" t="s">
        <v>953</v>
      </c>
      <c r="D27" s="768" t="s">
        <v>954</v>
      </c>
    </row>
    <row r="28" spans="1:4" x14ac:dyDescent="0.25">
      <c r="A28" s="767">
        <v>27</v>
      </c>
      <c r="B28" s="768" t="s">
        <v>955</v>
      </c>
      <c r="C28" s="768" t="s">
        <v>956</v>
      </c>
      <c r="D28" s="768" t="s">
        <v>957</v>
      </c>
    </row>
    <row r="29" spans="1:4" x14ac:dyDescent="0.25">
      <c r="A29" s="767">
        <v>28</v>
      </c>
      <c r="B29" s="768" t="s">
        <v>958</v>
      </c>
      <c r="C29" s="768" t="s">
        <v>959</v>
      </c>
      <c r="D29" s="768" t="s">
        <v>960</v>
      </c>
    </row>
    <row r="30" spans="1:4" x14ac:dyDescent="0.25">
      <c r="A30" s="767">
        <v>29</v>
      </c>
      <c r="B30" s="768" t="s">
        <v>1860</v>
      </c>
      <c r="C30" s="768" t="s">
        <v>1861</v>
      </c>
      <c r="D30" s="768" t="s">
        <v>1862</v>
      </c>
    </row>
    <row r="31" spans="1:4" x14ac:dyDescent="0.25">
      <c r="A31" s="767">
        <v>30</v>
      </c>
      <c r="B31" s="768" t="s">
        <v>1891</v>
      </c>
      <c r="C31" s="768" t="s">
        <v>1892</v>
      </c>
      <c r="D31" s="768" t="s">
        <v>1893</v>
      </c>
    </row>
    <row r="32" spans="1:4" x14ac:dyDescent="0.25">
      <c r="A32" s="767">
        <v>31</v>
      </c>
      <c r="B32" s="768" t="s">
        <v>1896</v>
      </c>
      <c r="C32" s="768" t="s">
        <v>1895</v>
      </c>
      <c r="D32" s="768" t="s">
        <v>1894</v>
      </c>
    </row>
    <row r="33" spans="1:4" x14ac:dyDescent="0.25">
      <c r="A33" s="767">
        <v>32</v>
      </c>
      <c r="B33" s="768" t="s">
        <v>63</v>
      </c>
      <c r="C33" s="768" t="s">
        <v>961</v>
      </c>
      <c r="D33" s="768" t="s">
        <v>962</v>
      </c>
    </row>
    <row r="34" spans="1:4" x14ac:dyDescent="0.25">
      <c r="A34" s="767">
        <v>33</v>
      </c>
      <c r="B34" s="768" t="s">
        <v>64</v>
      </c>
      <c r="C34" s="768" t="s">
        <v>963</v>
      </c>
      <c r="D34" s="768" t="s">
        <v>964</v>
      </c>
    </row>
    <row r="35" spans="1:4" x14ac:dyDescent="0.25">
      <c r="A35" s="767">
        <v>34</v>
      </c>
      <c r="B35" s="768" t="s">
        <v>965</v>
      </c>
      <c r="C35" s="768" t="s">
        <v>966</v>
      </c>
      <c r="D35" s="768" t="s">
        <v>967</v>
      </c>
    </row>
    <row r="36" spans="1:4" x14ac:dyDescent="0.25">
      <c r="A36" s="767">
        <v>35</v>
      </c>
      <c r="B36" s="768" t="s">
        <v>65</v>
      </c>
      <c r="C36" s="768" t="s">
        <v>968</v>
      </c>
      <c r="D36" s="768" t="s">
        <v>969</v>
      </c>
    </row>
    <row r="37" spans="1:4" x14ac:dyDescent="0.25">
      <c r="A37" s="767">
        <v>36</v>
      </c>
      <c r="B37" s="768" t="s">
        <v>66</v>
      </c>
      <c r="C37" s="768" t="s">
        <v>970</v>
      </c>
      <c r="D37" s="768" t="s">
        <v>971</v>
      </c>
    </row>
    <row r="38" spans="1:4" x14ac:dyDescent="0.25">
      <c r="A38" s="767">
        <v>37</v>
      </c>
      <c r="B38" s="768" t="s">
        <v>67</v>
      </c>
      <c r="C38" s="768" t="s">
        <v>972</v>
      </c>
      <c r="D38" s="768" t="s">
        <v>973</v>
      </c>
    </row>
    <row r="39" spans="1:4" x14ac:dyDescent="0.25">
      <c r="A39" s="767">
        <v>38</v>
      </c>
      <c r="B39" s="768" t="s">
        <v>1897</v>
      </c>
      <c r="C39" s="768" t="s">
        <v>1898</v>
      </c>
      <c r="D39" s="768" t="s">
        <v>1899</v>
      </c>
    </row>
    <row r="40" spans="1:4" x14ac:dyDescent="0.25">
      <c r="A40" s="767">
        <v>39</v>
      </c>
      <c r="B40" s="768" t="s">
        <v>974</v>
      </c>
      <c r="C40" s="768" t="s">
        <v>975</v>
      </c>
      <c r="D40" s="768" t="s">
        <v>976</v>
      </c>
    </row>
    <row r="41" spans="1:4" x14ac:dyDescent="0.25">
      <c r="A41" s="767">
        <v>40</v>
      </c>
      <c r="B41" s="768" t="s">
        <v>68</v>
      </c>
      <c r="C41" s="768" t="s">
        <v>977</v>
      </c>
      <c r="D41" s="768" t="s">
        <v>978</v>
      </c>
    </row>
    <row r="42" spans="1:4" x14ac:dyDescent="0.25">
      <c r="A42" s="767">
        <v>41</v>
      </c>
      <c r="B42" s="768" t="s">
        <v>979</v>
      </c>
      <c r="C42" s="768" t="s">
        <v>1710</v>
      </c>
      <c r="D42" s="768" t="s">
        <v>1711</v>
      </c>
    </row>
    <row r="43" spans="1:4" x14ac:dyDescent="0.25">
      <c r="A43" s="767">
        <v>42</v>
      </c>
      <c r="B43" s="768" t="s">
        <v>980</v>
      </c>
      <c r="C43" s="768" t="s">
        <v>981</v>
      </c>
      <c r="D43" s="768" t="s">
        <v>982</v>
      </c>
    </row>
    <row r="44" spans="1:4" x14ac:dyDescent="0.25">
      <c r="A44" s="767">
        <v>43</v>
      </c>
      <c r="B44" s="768" t="s">
        <v>69</v>
      </c>
      <c r="C44" s="768" t="s">
        <v>983</v>
      </c>
      <c r="D44" s="768" t="s">
        <v>984</v>
      </c>
    </row>
    <row r="45" spans="1:4" x14ac:dyDescent="0.25">
      <c r="A45" s="767">
        <v>44</v>
      </c>
      <c r="B45" s="768" t="s">
        <v>70</v>
      </c>
      <c r="C45" s="768" t="s">
        <v>985</v>
      </c>
      <c r="D45" s="768" t="s">
        <v>986</v>
      </c>
    </row>
    <row r="46" spans="1:4" x14ac:dyDescent="0.25">
      <c r="A46" s="767">
        <v>45</v>
      </c>
      <c r="B46" s="768" t="s">
        <v>71</v>
      </c>
      <c r="C46" s="768" t="s">
        <v>987</v>
      </c>
      <c r="D46" s="768" t="s">
        <v>988</v>
      </c>
    </row>
    <row r="47" spans="1:4" x14ac:dyDescent="0.25">
      <c r="A47" s="767">
        <v>46</v>
      </c>
      <c r="B47" s="768" t="s">
        <v>72</v>
      </c>
      <c r="C47" s="768" t="s">
        <v>989</v>
      </c>
      <c r="D47" s="768" t="s">
        <v>990</v>
      </c>
    </row>
    <row r="48" spans="1:4" x14ac:dyDescent="0.25">
      <c r="A48" s="767">
        <v>47</v>
      </c>
      <c r="B48" s="768" t="s">
        <v>1900</v>
      </c>
      <c r="C48" s="768" t="s">
        <v>1901</v>
      </c>
      <c r="D48" s="768" t="s">
        <v>1902</v>
      </c>
    </row>
    <row r="49" spans="1:6" x14ac:dyDescent="0.25">
      <c r="A49" s="767">
        <v>48</v>
      </c>
      <c r="B49" s="768" t="s">
        <v>73</v>
      </c>
      <c r="C49" s="768" t="s">
        <v>991</v>
      </c>
      <c r="D49" s="768" t="s">
        <v>992</v>
      </c>
    </row>
    <row r="50" spans="1:6" x14ac:dyDescent="0.25">
      <c r="A50" s="767">
        <v>49</v>
      </c>
      <c r="B50" s="768" t="s">
        <v>993</v>
      </c>
      <c r="C50" s="768" t="s">
        <v>1712</v>
      </c>
      <c r="D50" s="768" t="s">
        <v>1713</v>
      </c>
    </row>
    <row r="51" spans="1:6" x14ac:dyDescent="0.25">
      <c r="A51" s="767">
        <v>50</v>
      </c>
      <c r="B51" s="768" t="s">
        <v>994</v>
      </c>
      <c r="C51" s="768" t="s">
        <v>995</v>
      </c>
      <c r="D51" s="768" t="s">
        <v>996</v>
      </c>
    </row>
    <row r="52" spans="1:6" x14ac:dyDescent="0.25">
      <c r="A52" s="767">
        <v>51</v>
      </c>
      <c r="B52" s="768" t="s">
        <v>997</v>
      </c>
      <c r="C52" s="768" t="s">
        <v>998</v>
      </c>
      <c r="D52" s="768" t="s">
        <v>999</v>
      </c>
    </row>
    <row r="53" spans="1:6" x14ac:dyDescent="0.25">
      <c r="A53" s="767">
        <v>52</v>
      </c>
      <c r="B53" s="768" t="s">
        <v>1000</v>
      </c>
      <c r="C53" s="768" t="s">
        <v>1001</v>
      </c>
      <c r="D53" s="768" t="s">
        <v>1002</v>
      </c>
    </row>
    <row r="54" spans="1:6" x14ac:dyDescent="0.25">
      <c r="A54" s="767">
        <v>53</v>
      </c>
      <c r="B54" s="768" t="s">
        <v>1003</v>
      </c>
      <c r="C54" s="768" t="s">
        <v>1004</v>
      </c>
      <c r="D54" s="768" t="s">
        <v>1005</v>
      </c>
    </row>
    <row r="55" spans="1:6" x14ac:dyDescent="0.25">
      <c r="A55" s="767">
        <v>54</v>
      </c>
      <c r="B55" s="768" t="s">
        <v>1903</v>
      </c>
      <c r="C55" s="768" t="s">
        <v>1904</v>
      </c>
      <c r="D55" s="768" t="s">
        <v>1905</v>
      </c>
    </row>
    <row r="56" spans="1:6" x14ac:dyDescent="0.25">
      <c r="A56" s="767">
        <v>55</v>
      </c>
      <c r="B56" s="768" t="s">
        <v>74</v>
      </c>
      <c r="C56" s="768" t="s">
        <v>1008</v>
      </c>
      <c r="D56" s="768" t="s">
        <v>1009</v>
      </c>
    </row>
    <row r="57" spans="1:6" x14ac:dyDescent="0.25">
      <c r="A57" s="767">
        <v>56</v>
      </c>
      <c r="B57" s="768" t="s">
        <v>75</v>
      </c>
      <c r="C57" s="768" t="s">
        <v>1010</v>
      </c>
      <c r="D57" s="768" t="s">
        <v>1011</v>
      </c>
    </row>
    <row r="58" spans="1:6" x14ac:dyDescent="0.25">
      <c r="A58" s="767">
        <v>57</v>
      </c>
      <c r="B58" s="768" t="s">
        <v>1906</v>
      </c>
      <c r="C58" s="768" t="s">
        <v>1908</v>
      </c>
      <c r="D58" s="768" t="s">
        <v>1907</v>
      </c>
    </row>
    <row r="59" spans="1:6" x14ac:dyDescent="0.25">
      <c r="A59" s="767">
        <v>58</v>
      </c>
      <c r="B59" s="768" t="s">
        <v>76</v>
      </c>
      <c r="C59" s="768" t="s">
        <v>1013</v>
      </c>
      <c r="D59" s="768" t="s">
        <v>1014</v>
      </c>
    </row>
    <row r="60" spans="1:6" x14ac:dyDescent="0.25">
      <c r="A60" s="767">
        <v>59</v>
      </c>
      <c r="B60" s="768" t="s">
        <v>77</v>
      </c>
      <c r="C60" s="768" t="s">
        <v>1015</v>
      </c>
      <c r="D60" s="768" t="s">
        <v>1016</v>
      </c>
    </row>
    <row r="61" spans="1:6" x14ac:dyDescent="0.25">
      <c r="A61" s="767">
        <v>60</v>
      </c>
      <c r="B61" s="768" t="s">
        <v>1017</v>
      </c>
      <c r="C61" s="768" t="s">
        <v>1018</v>
      </c>
      <c r="D61" s="768" t="s">
        <v>1019</v>
      </c>
    </row>
    <row r="62" spans="1:6" x14ac:dyDescent="0.25">
      <c r="A62" s="767">
        <v>61</v>
      </c>
      <c r="B62" s="768" t="s">
        <v>1909</v>
      </c>
      <c r="C62" s="768" t="s">
        <v>1910</v>
      </c>
      <c r="D62" s="768" t="s">
        <v>1911</v>
      </c>
    </row>
    <row r="63" spans="1:6" x14ac:dyDescent="0.25">
      <c r="A63" s="767">
        <v>62</v>
      </c>
      <c r="B63" s="768" t="s">
        <v>1926</v>
      </c>
      <c r="C63" s="768" t="s">
        <v>1927</v>
      </c>
      <c r="D63" s="768" t="s">
        <v>1020</v>
      </c>
      <c r="F63" s="18"/>
    </row>
    <row r="64" spans="1:6" x14ac:dyDescent="0.25">
      <c r="A64" s="767">
        <v>63</v>
      </c>
      <c r="B64" s="768" t="s">
        <v>1021</v>
      </c>
      <c r="C64" s="768" t="s">
        <v>1022</v>
      </c>
      <c r="D64" s="768" t="s">
        <v>1023</v>
      </c>
      <c r="F64" s="18"/>
    </row>
    <row r="65" spans="1:6" x14ac:dyDescent="0.25">
      <c r="A65" s="767">
        <v>64</v>
      </c>
      <c r="B65" s="768" t="s">
        <v>1967</v>
      </c>
      <c r="C65" s="768" t="s">
        <v>1024</v>
      </c>
      <c r="D65" s="768" t="s">
        <v>1025</v>
      </c>
      <c r="F65" s="18"/>
    </row>
    <row r="66" spans="1:6" x14ac:dyDescent="0.25">
      <c r="A66" s="767">
        <v>65</v>
      </c>
      <c r="B66" s="768" t="s">
        <v>1026</v>
      </c>
      <c r="C66" s="768" t="s">
        <v>1027</v>
      </c>
      <c r="D66" s="768" t="s">
        <v>1028</v>
      </c>
      <c r="F66" s="18"/>
    </row>
    <row r="67" spans="1:6" x14ac:dyDescent="0.25">
      <c r="A67" s="767">
        <v>66</v>
      </c>
      <c r="B67" s="768" t="s">
        <v>1029</v>
      </c>
      <c r="C67" s="768" t="s">
        <v>1030</v>
      </c>
      <c r="D67" s="768" t="s">
        <v>1031</v>
      </c>
      <c r="F67" s="18"/>
    </row>
    <row r="68" spans="1:6" x14ac:dyDescent="0.25">
      <c r="A68" s="767">
        <v>67</v>
      </c>
      <c r="B68" s="768" t="s">
        <v>1032</v>
      </c>
      <c r="C68" s="768" t="s">
        <v>1033</v>
      </c>
      <c r="D68" s="768" t="s">
        <v>1034</v>
      </c>
      <c r="F68" s="18"/>
    </row>
    <row r="69" spans="1:6" x14ac:dyDescent="0.25">
      <c r="A69" s="767">
        <v>68</v>
      </c>
      <c r="B69" s="768" t="s">
        <v>1035</v>
      </c>
      <c r="C69" s="768" t="s">
        <v>1036</v>
      </c>
      <c r="D69" s="768" t="s">
        <v>1037</v>
      </c>
      <c r="F69" s="18"/>
    </row>
    <row r="70" spans="1:6" x14ac:dyDescent="0.25">
      <c r="A70" s="767">
        <v>69</v>
      </c>
      <c r="B70" s="768" t="s">
        <v>1879</v>
      </c>
      <c r="C70" s="768" t="s">
        <v>1878</v>
      </c>
      <c r="D70" s="768" t="s">
        <v>1912</v>
      </c>
      <c r="F70" s="18"/>
    </row>
    <row r="71" spans="1:6" x14ac:dyDescent="0.25">
      <c r="A71" s="767">
        <v>70</v>
      </c>
      <c r="B71" s="768" t="s">
        <v>1040</v>
      </c>
      <c r="C71" s="768" t="s">
        <v>1041</v>
      </c>
      <c r="D71" s="768" t="s">
        <v>1042</v>
      </c>
      <c r="F71" s="18"/>
    </row>
    <row r="72" spans="1:6" x14ac:dyDescent="0.25">
      <c r="A72" s="767">
        <v>71</v>
      </c>
      <c r="B72" s="768" t="s">
        <v>1043</v>
      </c>
      <c r="C72" s="768" t="s">
        <v>1044</v>
      </c>
      <c r="D72" s="768" t="s">
        <v>1045</v>
      </c>
      <c r="F72" s="18"/>
    </row>
    <row r="73" spans="1:6" x14ac:dyDescent="0.25">
      <c r="A73" s="767">
        <v>72</v>
      </c>
      <c r="B73" s="768" t="s">
        <v>1046</v>
      </c>
      <c r="C73" s="768" t="s">
        <v>1047</v>
      </c>
      <c r="D73" s="768" t="s">
        <v>1048</v>
      </c>
      <c r="F73" s="18"/>
    </row>
    <row r="74" spans="1:6" x14ac:dyDescent="0.25">
      <c r="A74" s="767">
        <v>73</v>
      </c>
      <c r="B74" s="768" t="s">
        <v>1915</v>
      </c>
      <c r="C74" s="768" t="s">
        <v>1913</v>
      </c>
      <c r="D74" s="768" t="s">
        <v>1914</v>
      </c>
      <c r="F74" s="18"/>
    </row>
    <row r="75" spans="1:6" x14ac:dyDescent="0.25">
      <c r="A75" s="767">
        <v>74</v>
      </c>
      <c r="B75" s="768" t="s">
        <v>85</v>
      </c>
      <c r="C75" s="768" t="s">
        <v>1049</v>
      </c>
      <c r="D75" s="768" t="s">
        <v>1050</v>
      </c>
      <c r="F75" s="18"/>
    </row>
    <row r="76" spans="1:6" x14ac:dyDescent="0.25">
      <c r="A76" s="767">
        <v>75</v>
      </c>
      <c r="B76" s="768" t="s">
        <v>86</v>
      </c>
      <c r="C76" s="768" t="s">
        <v>1051</v>
      </c>
      <c r="D76" s="768" t="s">
        <v>1052</v>
      </c>
      <c r="F76" s="18"/>
    </row>
    <row r="77" spans="1:6" x14ac:dyDescent="0.25">
      <c r="A77" s="767">
        <v>76</v>
      </c>
      <c r="B77" s="768" t="s">
        <v>87</v>
      </c>
      <c r="C77" s="768" t="s">
        <v>1053</v>
      </c>
      <c r="D77" s="768" t="s">
        <v>1054</v>
      </c>
      <c r="F77" s="18"/>
    </row>
    <row r="78" spans="1:6" x14ac:dyDescent="0.25">
      <c r="A78" s="767">
        <v>77</v>
      </c>
      <c r="B78" s="768" t="s">
        <v>1880</v>
      </c>
      <c r="C78" s="768" t="s">
        <v>1881</v>
      </c>
      <c r="D78" s="768" t="s">
        <v>1882</v>
      </c>
      <c r="F78" s="18"/>
    </row>
    <row r="79" spans="1:6" x14ac:dyDescent="0.25">
      <c r="A79" s="767">
        <v>78</v>
      </c>
      <c r="B79" s="768" t="s">
        <v>1916</v>
      </c>
      <c r="C79" s="768" t="s">
        <v>1917</v>
      </c>
      <c r="D79" s="768" t="s">
        <v>1918</v>
      </c>
      <c r="F79" s="18"/>
    </row>
    <row r="80" spans="1:6" x14ac:dyDescent="0.25">
      <c r="A80" s="767">
        <v>79</v>
      </c>
      <c r="B80" s="768" t="s">
        <v>1055</v>
      </c>
      <c r="C80" s="768" t="s">
        <v>1056</v>
      </c>
      <c r="D80" s="768" t="s">
        <v>1057</v>
      </c>
      <c r="F80" s="18"/>
    </row>
    <row r="81" spans="1:6" x14ac:dyDescent="0.25">
      <c r="A81" s="767">
        <v>80</v>
      </c>
      <c r="B81" s="768" t="s">
        <v>1883</v>
      </c>
      <c r="C81" s="768" t="s">
        <v>1714</v>
      </c>
      <c r="D81" s="768" t="s">
        <v>1715</v>
      </c>
      <c r="F81" s="18"/>
    </row>
    <row r="82" spans="1:6" x14ac:dyDescent="0.25">
      <c r="A82" s="767">
        <v>81</v>
      </c>
      <c r="B82" s="768" t="s">
        <v>1058</v>
      </c>
      <c r="C82" s="768" t="s">
        <v>1059</v>
      </c>
      <c r="D82" s="768" t="s">
        <v>1060</v>
      </c>
      <c r="F82" s="18"/>
    </row>
    <row r="83" spans="1:6" x14ac:dyDescent="0.25">
      <c r="A83" s="767">
        <v>82</v>
      </c>
      <c r="B83" s="768" t="s">
        <v>1061</v>
      </c>
      <c r="C83" s="768" t="s">
        <v>1062</v>
      </c>
      <c r="D83" s="768" t="s">
        <v>1063</v>
      </c>
      <c r="F83" s="18"/>
    </row>
    <row r="84" spans="1:6" x14ac:dyDescent="0.25">
      <c r="A84" s="767">
        <v>83</v>
      </c>
      <c r="B84" s="768" t="s">
        <v>1919</v>
      </c>
      <c r="C84" s="768" t="s">
        <v>1920</v>
      </c>
      <c r="D84" s="768" t="s">
        <v>1921</v>
      </c>
      <c r="F84" s="18"/>
    </row>
    <row r="85" spans="1:6" x14ac:dyDescent="0.25">
      <c r="A85" s="767">
        <v>84</v>
      </c>
      <c r="B85" s="768" t="s">
        <v>88</v>
      </c>
      <c r="C85" s="768" t="s">
        <v>1064</v>
      </c>
      <c r="D85" s="768" t="s">
        <v>1065</v>
      </c>
      <c r="F85" s="18"/>
    </row>
    <row r="86" spans="1:6" x14ac:dyDescent="0.25">
      <c r="A86" s="767">
        <v>85</v>
      </c>
      <c r="B86" s="768" t="s">
        <v>1066</v>
      </c>
      <c r="C86" s="768" t="s">
        <v>1067</v>
      </c>
      <c r="D86" s="768" t="s">
        <v>1068</v>
      </c>
      <c r="F86" s="18"/>
    </row>
    <row r="87" spans="1:6" x14ac:dyDescent="0.25">
      <c r="A87" s="767">
        <v>86</v>
      </c>
      <c r="B87" s="768" t="s">
        <v>89</v>
      </c>
      <c r="C87" s="768" t="s">
        <v>1069</v>
      </c>
      <c r="D87" s="768" t="s">
        <v>1070</v>
      </c>
      <c r="F87" s="18"/>
    </row>
    <row r="88" spans="1:6" x14ac:dyDescent="0.25">
      <c r="A88" s="767">
        <v>87</v>
      </c>
      <c r="B88" s="768" t="s">
        <v>1071</v>
      </c>
      <c r="C88" s="768" t="s">
        <v>1072</v>
      </c>
      <c r="D88" s="768" t="s">
        <v>1073</v>
      </c>
      <c r="F88" s="18"/>
    </row>
    <row r="89" spans="1:6" x14ac:dyDescent="0.25">
      <c r="A89" s="767">
        <v>88</v>
      </c>
      <c r="B89" s="768" t="s">
        <v>1074</v>
      </c>
      <c r="C89" s="768" t="s">
        <v>1075</v>
      </c>
      <c r="D89" s="768" t="s">
        <v>1076</v>
      </c>
      <c r="F89" s="18"/>
    </row>
    <row r="90" spans="1:6" x14ac:dyDescent="0.25">
      <c r="A90" s="767">
        <v>89</v>
      </c>
      <c r="B90" s="768" t="s">
        <v>1077</v>
      </c>
      <c r="C90" s="768" t="s">
        <v>1078</v>
      </c>
      <c r="D90" s="768" t="s">
        <v>1079</v>
      </c>
      <c r="F90" s="18"/>
    </row>
    <row r="91" spans="1:6" x14ac:dyDescent="0.25">
      <c r="A91" s="767">
        <v>90</v>
      </c>
      <c r="B91" s="768" t="s">
        <v>1080</v>
      </c>
      <c r="C91" s="768" t="s">
        <v>1716</v>
      </c>
      <c r="D91" s="768" t="s">
        <v>1717</v>
      </c>
      <c r="F91" s="18"/>
    </row>
    <row r="92" spans="1:6" x14ac:dyDescent="0.25">
      <c r="A92" s="767">
        <v>91</v>
      </c>
      <c r="B92" s="768" t="s">
        <v>1081</v>
      </c>
      <c r="C92" s="768" t="s">
        <v>1082</v>
      </c>
      <c r="D92" s="768" t="s">
        <v>1083</v>
      </c>
      <c r="F92" s="18"/>
    </row>
    <row r="93" spans="1:6" x14ac:dyDescent="0.25">
      <c r="A93" s="767">
        <v>92</v>
      </c>
      <c r="B93" s="768" t="s">
        <v>90</v>
      </c>
      <c r="C93" s="768" t="s">
        <v>1084</v>
      </c>
      <c r="D93" s="768" t="s">
        <v>1085</v>
      </c>
      <c r="F93" s="18"/>
    </row>
    <row r="94" spans="1:6" x14ac:dyDescent="0.25">
      <c r="A94" s="767">
        <v>93</v>
      </c>
      <c r="B94" s="768" t="s">
        <v>1858</v>
      </c>
      <c r="C94" s="768" t="s">
        <v>1863</v>
      </c>
      <c r="D94" s="768" t="s">
        <v>1864</v>
      </c>
      <c r="F94" s="18"/>
    </row>
    <row r="95" spans="1:6" x14ac:dyDescent="0.25">
      <c r="A95" s="767">
        <v>94</v>
      </c>
      <c r="B95" s="768" t="s">
        <v>1922</v>
      </c>
      <c r="C95" s="768" t="s">
        <v>1884</v>
      </c>
      <c r="D95" s="768" t="s">
        <v>1885</v>
      </c>
      <c r="F95" s="18"/>
    </row>
    <row r="96" spans="1:6" x14ac:dyDescent="0.25">
      <c r="A96" s="767">
        <v>95</v>
      </c>
      <c r="B96" s="768" t="s">
        <v>91</v>
      </c>
      <c r="C96" s="768" t="s">
        <v>1086</v>
      </c>
      <c r="D96" s="768" t="s">
        <v>1087</v>
      </c>
      <c r="F96" s="18"/>
    </row>
    <row r="97" spans="1:6" x14ac:dyDescent="0.25">
      <c r="A97" s="767">
        <v>96</v>
      </c>
      <c r="B97" s="768" t="s">
        <v>1961</v>
      </c>
      <c r="C97" s="768" t="s">
        <v>1889</v>
      </c>
      <c r="D97" s="768" t="s">
        <v>1890</v>
      </c>
      <c r="F97" s="18"/>
    </row>
    <row r="98" spans="1:6" x14ac:dyDescent="0.25">
      <c r="A98" s="767">
        <v>97</v>
      </c>
      <c r="B98" s="768" t="s">
        <v>93</v>
      </c>
      <c r="C98" s="768" t="s">
        <v>1089</v>
      </c>
      <c r="D98" s="768" t="s">
        <v>1090</v>
      </c>
      <c r="F98" s="18"/>
    </row>
    <row r="99" spans="1:6" x14ac:dyDescent="0.25">
      <c r="A99" s="767">
        <v>98</v>
      </c>
      <c r="B99" s="768" t="s">
        <v>1091</v>
      </c>
      <c r="C99" s="768" t="s">
        <v>1092</v>
      </c>
      <c r="D99" s="768" t="s">
        <v>1093</v>
      </c>
      <c r="F99" s="18"/>
    </row>
    <row r="100" spans="1:6" x14ac:dyDescent="0.25">
      <c r="A100" s="767">
        <v>99</v>
      </c>
      <c r="B100" s="768" t="s">
        <v>1094</v>
      </c>
      <c r="C100" s="768" t="s">
        <v>1095</v>
      </c>
      <c r="D100" s="768" t="s">
        <v>1096</v>
      </c>
      <c r="F100" s="18"/>
    </row>
    <row r="101" spans="1:6" x14ac:dyDescent="0.25">
      <c r="A101" s="767">
        <v>100</v>
      </c>
      <c r="B101" s="768" t="s">
        <v>1097</v>
      </c>
      <c r="C101" s="768" t="s">
        <v>1098</v>
      </c>
      <c r="D101" s="768" t="s">
        <v>1099</v>
      </c>
      <c r="F101" s="18"/>
    </row>
    <row r="102" spans="1:6" x14ac:dyDescent="0.25">
      <c r="A102" s="767">
        <v>101</v>
      </c>
      <c r="B102" s="768" t="s">
        <v>1100</v>
      </c>
      <c r="C102" s="768" t="s">
        <v>1101</v>
      </c>
      <c r="D102" s="768" t="s">
        <v>1102</v>
      </c>
      <c r="F102" s="18"/>
    </row>
    <row r="103" spans="1:6" x14ac:dyDescent="0.25">
      <c r="A103" s="767">
        <v>102</v>
      </c>
      <c r="B103" s="768" t="s">
        <v>1886</v>
      </c>
      <c r="C103" s="768" t="s">
        <v>1103</v>
      </c>
      <c r="D103" s="768" t="s">
        <v>1718</v>
      </c>
      <c r="F103" s="18"/>
    </row>
    <row r="104" spans="1:6" x14ac:dyDescent="0.25">
      <c r="A104" s="767">
        <v>103</v>
      </c>
      <c r="B104" s="768" t="s">
        <v>1105</v>
      </c>
      <c r="C104" s="768" t="s">
        <v>1106</v>
      </c>
      <c r="D104" s="768" t="s">
        <v>1104</v>
      </c>
      <c r="F104" s="18"/>
    </row>
    <row r="105" spans="1:6" x14ac:dyDescent="0.25">
      <c r="A105" s="767">
        <v>104</v>
      </c>
      <c r="B105" s="768" t="s">
        <v>1107</v>
      </c>
      <c r="C105" s="768" t="s">
        <v>1108</v>
      </c>
      <c r="D105" s="768" t="s">
        <v>1109</v>
      </c>
      <c r="F105" s="18"/>
    </row>
    <row r="106" spans="1:6" x14ac:dyDescent="0.25">
      <c r="A106" s="767">
        <v>105</v>
      </c>
      <c r="B106" s="768" t="s">
        <v>94</v>
      </c>
      <c r="C106" s="768" t="s">
        <v>1110</v>
      </c>
      <c r="D106" s="768" t="s">
        <v>1111</v>
      </c>
      <c r="F106" s="18"/>
    </row>
    <row r="107" spans="1:6" x14ac:dyDescent="0.25">
      <c r="A107" s="767">
        <v>106</v>
      </c>
      <c r="B107" s="768" t="s">
        <v>95</v>
      </c>
      <c r="C107" s="768" t="s">
        <v>1112</v>
      </c>
      <c r="D107" s="768" t="s">
        <v>1113</v>
      </c>
      <c r="F107" s="18"/>
    </row>
    <row r="108" spans="1:6" x14ac:dyDescent="0.25">
      <c r="A108" s="767">
        <v>107</v>
      </c>
      <c r="B108" s="768" t="s">
        <v>1923</v>
      </c>
      <c r="C108" s="768" t="s">
        <v>1924</v>
      </c>
      <c r="D108" s="768" t="s">
        <v>1925</v>
      </c>
      <c r="F108" s="18"/>
    </row>
    <row r="109" spans="1:6" x14ac:dyDescent="0.25">
      <c r="A109" s="767">
        <v>108</v>
      </c>
      <c r="B109" s="768" t="s">
        <v>1114</v>
      </c>
      <c r="C109" s="768" t="s">
        <v>1115</v>
      </c>
      <c r="D109" s="768" t="s">
        <v>1116</v>
      </c>
      <c r="F109" s="18"/>
    </row>
    <row r="110" spans="1:6" x14ac:dyDescent="0.25">
      <c r="A110" s="767">
        <v>109</v>
      </c>
      <c r="B110" s="768" t="s">
        <v>1117</v>
      </c>
      <c r="C110" s="768" t="s">
        <v>1018</v>
      </c>
      <c r="D110" s="768" t="s">
        <v>1118</v>
      </c>
      <c r="F110" s="18"/>
    </row>
    <row r="111" spans="1:6" x14ac:dyDescent="0.25">
      <c r="A111" s="767">
        <v>110</v>
      </c>
      <c r="B111" s="768" t="s">
        <v>1119</v>
      </c>
      <c r="C111" s="768" t="s">
        <v>1013</v>
      </c>
      <c r="D111" s="768" t="s">
        <v>1120</v>
      </c>
      <c r="F111" s="18"/>
    </row>
    <row r="112" spans="1:6" x14ac:dyDescent="0.25">
      <c r="A112" s="767">
        <v>111</v>
      </c>
      <c r="B112" s="768" t="s">
        <v>1936</v>
      </c>
      <c r="C112" s="768" t="s">
        <v>1937</v>
      </c>
      <c r="D112" s="768" t="s">
        <v>1938</v>
      </c>
      <c r="F112" s="18"/>
    </row>
    <row r="114" spans="1:6" x14ac:dyDescent="0.25">
      <c r="B114" s="769" t="s">
        <v>1121</v>
      </c>
      <c r="C114" s="768" t="s">
        <v>1719</v>
      </c>
      <c r="D114" s="768" t="s">
        <v>1720</v>
      </c>
    </row>
    <row r="115" spans="1:6" x14ac:dyDescent="0.25">
      <c r="A115" s="767">
        <v>1</v>
      </c>
      <c r="B115" s="768" t="s">
        <v>1122</v>
      </c>
      <c r="C115" s="768" t="s">
        <v>1123</v>
      </c>
      <c r="D115" s="768" t="s">
        <v>1124</v>
      </c>
      <c r="F115" s="18"/>
    </row>
    <row r="116" spans="1:6" x14ac:dyDescent="0.25">
      <c r="A116" s="767">
        <v>2</v>
      </c>
      <c r="B116" s="768" t="s">
        <v>1125</v>
      </c>
      <c r="C116" s="768" t="s">
        <v>1126</v>
      </c>
      <c r="D116" s="768" t="s">
        <v>1127</v>
      </c>
      <c r="F116" s="18"/>
    </row>
    <row r="117" spans="1:6" x14ac:dyDescent="0.25">
      <c r="A117" s="767">
        <v>3</v>
      </c>
      <c r="B117" s="768" t="s">
        <v>1128</v>
      </c>
      <c r="C117" s="768" t="s">
        <v>1129</v>
      </c>
      <c r="D117" s="768" t="s">
        <v>1130</v>
      </c>
      <c r="F117" s="18"/>
    </row>
    <row r="118" spans="1:6" x14ac:dyDescent="0.25">
      <c r="A118" s="767">
        <v>4</v>
      </c>
      <c r="B118" s="768" t="s">
        <v>1131</v>
      </c>
      <c r="C118" s="768" t="s">
        <v>1132</v>
      </c>
      <c r="D118" s="768" t="s">
        <v>1133</v>
      </c>
      <c r="F118" s="18"/>
    </row>
    <row r="119" spans="1:6" x14ac:dyDescent="0.25">
      <c r="A119" s="767">
        <v>5</v>
      </c>
      <c r="B119" s="768" t="s">
        <v>1134</v>
      </c>
      <c r="C119" s="768" t="s">
        <v>1135</v>
      </c>
      <c r="D119" s="768" t="s">
        <v>1136</v>
      </c>
      <c r="F119" s="18"/>
    </row>
    <row r="120" spans="1:6" x14ac:dyDescent="0.25">
      <c r="A120" s="767">
        <v>6</v>
      </c>
      <c r="B120" s="768" t="s">
        <v>1137</v>
      </c>
      <c r="C120" s="768" t="s">
        <v>1138</v>
      </c>
      <c r="D120" s="768" t="s">
        <v>1139</v>
      </c>
      <c r="F120" s="18"/>
    </row>
    <row r="121" spans="1:6" x14ac:dyDescent="0.25">
      <c r="A121" s="767">
        <v>7</v>
      </c>
      <c r="B121" s="768" t="s">
        <v>97</v>
      </c>
      <c r="C121" s="768" t="s">
        <v>1140</v>
      </c>
      <c r="D121" s="768" t="s">
        <v>1141</v>
      </c>
      <c r="F121" s="18"/>
    </row>
    <row r="122" spans="1:6" x14ac:dyDescent="0.25">
      <c r="A122" s="767">
        <v>8</v>
      </c>
      <c r="B122" s="768" t="s">
        <v>1964</v>
      </c>
      <c r="C122" s="768" t="s">
        <v>1142</v>
      </c>
      <c r="D122" s="768" t="s">
        <v>1143</v>
      </c>
      <c r="F122" s="18"/>
    </row>
    <row r="123" spans="1:6" x14ac:dyDescent="0.25">
      <c r="A123" s="767">
        <v>9</v>
      </c>
      <c r="B123" s="768" t="s">
        <v>1144</v>
      </c>
      <c r="C123" s="768" t="s">
        <v>1145</v>
      </c>
      <c r="D123" s="768" t="s">
        <v>1146</v>
      </c>
      <c r="F123" s="18"/>
    </row>
    <row r="124" spans="1:6" x14ac:dyDescent="0.25">
      <c r="A124" s="767">
        <v>10</v>
      </c>
      <c r="B124" s="768" t="s">
        <v>1147</v>
      </c>
      <c r="C124" s="768" t="s">
        <v>1148</v>
      </c>
      <c r="D124" s="768" t="s">
        <v>1149</v>
      </c>
      <c r="F124" s="18"/>
    </row>
    <row r="125" spans="1:6" x14ac:dyDescent="0.25">
      <c r="A125" s="767">
        <v>11</v>
      </c>
      <c r="B125" s="768" t="s">
        <v>1150</v>
      </c>
      <c r="C125" s="768" t="s">
        <v>1151</v>
      </c>
      <c r="D125" s="768" t="s">
        <v>1152</v>
      </c>
      <c r="F125" s="18"/>
    </row>
    <row r="126" spans="1:6" x14ac:dyDescent="0.25">
      <c r="A126" s="767">
        <v>12</v>
      </c>
      <c r="B126" s="768" t="s">
        <v>1153</v>
      </c>
      <c r="C126" s="768" t="s">
        <v>1154</v>
      </c>
      <c r="D126" s="768" t="s">
        <v>1155</v>
      </c>
      <c r="F126" s="18"/>
    </row>
    <row r="127" spans="1:6" x14ac:dyDescent="0.25">
      <c r="A127" s="767">
        <v>13</v>
      </c>
      <c r="B127" s="768" t="s">
        <v>1156</v>
      </c>
      <c r="C127" s="768" t="s">
        <v>1157</v>
      </c>
      <c r="D127" s="768" t="s">
        <v>1158</v>
      </c>
      <c r="F127" s="18"/>
    </row>
    <row r="128" spans="1:6" x14ac:dyDescent="0.25">
      <c r="A128" s="767">
        <v>14</v>
      </c>
      <c r="B128" s="768" t="s">
        <v>1159</v>
      </c>
      <c r="C128" s="768" t="s">
        <v>1160</v>
      </c>
      <c r="D128" s="768" t="s">
        <v>1161</v>
      </c>
      <c r="F128" s="18"/>
    </row>
    <row r="129" spans="1:6" x14ac:dyDescent="0.25">
      <c r="A129" s="767">
        <v>15</v>
      </c>
      <c r="B129" s="768" t="s">
        <v>1162</v>
      </c>
      <c r="C129" s="768" t="s">
        <v>1163</v>
      </c>
      <c r="D129" s="768" t="s">
        <v>1164</v>
      </c>
      <c r="F129" s="18"/>
    </row>
    <row r="130" spans="1:6" x14ac:dyDescent="0.25">
      <c r="A130" s="767">
        <v>16</v>
      </c>
      <c r="B130" s="768" t="s">
        <v>1165</v>
      </c>
      <c r="C130" s="768" t="s">
        <v>1166</v>
      </c>
      <c r="D130" s="768" t="s">
        <v>1167</v>
      </c>
      <c r="F130" s="18"/>
    </row>
    <row r="131" spans="1:6" x14ac:dyDescent="0.25">
      <c r="A131" s="767">
        <v>17</v>
      </c>
      <c r="B131" s="768" t="s">
        <v>1168</v>
      </c>
      <c r="C131" s="768" t="s">
        <v>1169</v>
      </c>
      <c r="D131" s="768" t="s">
        <v>1170</v>
      </c>
      <c r="F131" s="18"/>
    </row>
    <row r="132" spans="1:6" x14ac:dyDescent="0.25">
      <c r="A132" s="767">
        <v>18</v>
      </c>
      <c r="B132" s="768" t="s">
        <v>1171</v>
      </c>
      <c r="C132" s="768" t="s">
        <v>1172</v>
      </c>
      <c r="D132" s="768" t="s">
        <v>1173</v>
      </c>
      <c r="F132" s="18"/>
    </row>
    <row r="133" spans="1:6" x14ac:dyDescent="0.25">
      <c r="A133" s="767">
        <v>19</v>
      </c>
      <c r="B133" s="768" t="s">
        <v>99</v>
      </c>
      <c r="C133" s="768" t="s">
        <v>1174</v>
      </c>
      <c r="D133" s="768" t="s">
        <v>1175</v>
      </c>
      <c r="F133" s="18"/>
    </row>
    <row r="134" spans="1:6" x14ac:dyDescent="0.25">
      <c r="A134" s="767">
        <v>20</v>
      </c>
      <c r="B134" s="768" t="s">
        <v>100</v>
      </c>
      <c r="C134" s="768" t="s">
        <v>1176</v>
      </c>
      <c r="D134" s="768" t="s">
        <v>1177</v>
      </c>
      <c r="F134" s="18"/>
    </row>
    <row r="135" spans="1:6" x14ac:dyDescent="0.25">
      <c r="A135" s="767">
        <v>21</v>
      </c>
      <c r="B135" s="768" t="s">
        <v>1968</v>
      </c>
      <c r="C135" s="768" t="s">
        <v>1178</v>
      </c>
      <c r="D135" s="768" t="s">
        <v>1179</v>
      </c>
      <c r="F135" s="18"/>
    </row>
    <row r="136" spans="1:6" x14ac:dyDescent="0.25">
      <c r="A136" s="767">
        <v>22</v>
      </c>
      <c r="B136" s="768" t="s">
        <v>1180</v>
      </c>
      <c r="C136" s="768" t="s">
        <v>1181</v>
      </c>
      <c r="D136" s="768" t="s">
        <v>1182</v>
      </c>
      <c r="F136" s="18"/>
    </row>
    <row r="137" spans="1:6" x14ac:dyDescent="0.25">
      <c r="A137" s="767">
        <v>23</v>
      </c>
      <c r="B137" s="768" t="s">
        <v>1183</v>
      </c>
      <c r="C137" s="768" t="s">
        <v>1184</v>
      </c>
      <c r="D137" s="768" t="s">
        <v>1185</v>
      </c>
      <c r="F137" s="18"/>
    </row>
    <row r="138" spans="1:6" x14ac:dyDescent="0.25">
      <c r="A138" s="767">
        <v>24</v>
      </c>
      <c r="B138" s="768" t="s">
        <v>1969</v>
      </c>
      <c r="C138" s="768" t="s">
        <v>1186</v>
      </c>
      <c r="D138" s="768" t="s">
        <v>1187</v>
      </c>
      <c r="F138" s="18"/>
    </row>
    <row r="139" spans="1:6" x14ac:dyDescent="0.25">
      <c r="A139" s="767">
        <v>25</v>
      </c>
      <c r="B139" s="768" t="s">
        <v>1188</v>
      </c>
      <c r="C139" s="768" t="s">
        <v>1721</v>
      </c>
      <c r="D139" s="768" t="s">
        <v>1722</v>
      </c>
      <c r="F139" s="18"/>
    </row>
    <row r="140" spans="1:6" x14ac:dyDescent="0.25">
      <c r="A140" s="767">
        <v>26</v>
      </c>
      <c r="B140" s="768" t="s">
        <v>1969</v>
      </c>
      <c r="C140" s="768" t="s">
        <v>1189</v>
      </c>
      <c r="D140" s="768" t="s">
        <v>1190</v>
      </c>
      <c r="F140" s="18"/>
    </row>
    <row r="141" spans="1:6" x14ac:dyDescent="0.25">
      <c r="A141" s="767">
        <v>27</v>
      </c>
      <c r="B141" s="768" t="s">
        <v>1191</v>
      </c>
      <c r="C141" s="768" t="s">
        <v>1723</v>
      </c>
      <c r="D141" s="768" t="s">
        <v>1724</v>
      </c>
      <c r="F141" s="18"/>
    </row>
    <row r="142" spans="1:6" x14ac:dyDescent="0.25">
      <c r="A142" s="767">
        <v>28</v>
      </c>
      <c r="B142" s="768" t="s">
        <v>1969</v>
      </c>
      <c r="C142" s="768" t="s">
        <v>1186</v>
      </c>
      <c r="D142" s="768" t="s">
        <v>1192</v>
      </c>
      <c r="F142" s="18"/>
    </row>
    <row r="143" spans="1:6" x14ac:dyDescent="0.25">
      <c r="A143" s="767">
        <v>29</v>
      </c>
      <c r="B143" s="768" t="s">
        <v>1193</v>
      </c>
      <c r="C143" s="768" t="s">
        <v>1194</v>
      </c>
      <c r="D143" s="768" t="s">
        <v>1195</v>
      </c>
      <c r="F143" s="18"/>
    </row>
    <row r="144" spans="1:6" x14ac:dyDescent="0.25">
      <c r="A144" s="767">
        <v>30</v>
      </c>
      <c r="B144" s="768" t="s">
        <v>1969</v>
      </c>
      <c r="C144" s="768" t="s">
        <v>1186</v>
      </c>
      <c r="D144" s="768" t="s">
        <v>1196</v>
      </c>
      <c r="F144" s="18"/>
    </row>
    <row r="145" spans="1:6" x14ac:dyDescent="0.25">
      <c r="A145" s="767">
        <v>31</v>
      </c>
      <c r="B145" s="768" t="s">
        <v>1197</v>
      </c>
      <c r="C145" s="768" t="s">
        <v>1198</v>
      </c>
      <c r="D145" s="768" t="s">
        <v>1199</v>
      </c>
      <c r="F145" s="18"/>
    </row>
    <row r="146" spans="1:6" x14ac:dyDescent="0.25">
      <c r="A146" s="767">
        <v>32</v>
      </c>
      <c r="B146" s="768" t="s">
        <v>1971</v>
      </c>
      <c r="C146" s="768" t="s">
        <v>1200</v>
      </c>
      <c r="D146" s="768" t="s">
        <v>1201</v>
      </c>
      <c r="F146" s="18"/>
    </row>
    <row r="147" spans="1:6" x14ac:dyDescent="0.25">
      <c r="A147" s="767">
        <v>33</v>
      </c>
      <c r="B147" s="768" t="s">
        <v>1202</v>
      </c>
      <c r="C147" s="768" t="s">
        <v>1203</v>
      </c>
      <c r="D147" s="768" t="s">
        <v>1204</v>
      </c>
      <c r="F147" s="18"/>
    </row>
    <row r="148" spans="1:6" x14ac:dyDescent="0.25">
      <c r="A148" s="767">
        <v>34</v>
      </c>
      <c r="B148" s="768" t="s">
        <v>1205</v>
      </c>
      <c r="C148" s="768" t="s">
        <v>1725</v>
      </c>
      <c r="D148" s="768" t="s">
        <v>1726</v>
      </c>
      <c r="F148" s="18"/>
    </row>
    <row r="149" spans="1:6" x14ac:dyDescent="0.25">
      <c r="A149" s="767">
        <v>35</v>
      </c>
      <c r="B149" s="768" t="s">
        <v>1970</v>
      </c>
      <c r="C149" s="768" t="s">
        <v>1206</v>
      </c>
      <c r="D149" s="768" t="s">
        <v>1207</v>
      </c>
      <c r="F149" s="18"/>
    </row>
    <row r="150" spans="1:6" x14ac:dyDescent="0.25">
      <c r="A150" s="767">
        <v>36</v>
      </c>
      <c r="B150" s="768" t="s">
        <v>1208</v>
      </c>
      <c r="C150" s="768" t="s">
        <v>1727</v>
      </c>
      <c r="D150" s="768" t="s">
        <v>1728</v>
      </c>
      <c r="F150" s="18"/>
    </row>
    <row r="151" spans="1:6" x14ac:dyDescent="0.25">
      <c r="A151" s="767">
        <v>37</v>
      </c>
      <c r="B151" s="768" t="s">
        <v>1970</v>
      </c>
      <c r="C151" s="768" t="s">
        <v>1186</v>
      </c>
      <c r="D151" s="768" t="s">
        <v>1209</v>
      </c>
      <c r="F151" s="18"/>
    </row>
    <row r="152" spans="1:6" x14ac:dyDescent="0.25">
      <c r="A152" s="767">
        <v>38</v>
      </c>
      <c r="B152" s="768" t="s">
        <v>1210</v>
      </c>
      <c r="C152" s="768" t="s">
        <v>1211</v>
      </c>
      <c r="D152" s="768" t="s">
        <v>1212</v>
      </c>
      <c r="F152" s="18"/>
    </row>
    <row r="153" spans="1:6" x14ac:dyDescent="0.25">
      <c r="A153" s="767">
        <v>39</v>
      </c>
      <c r="B153" s="768" t="s">
        <v>1970</v>
      </c>
      <c r="C153" s="768" t="s">
        <v>1206</v>
      </c>
      <c r="D153" s="768" t="s">
        <v>1213</v>
      </c>
      <c r="F153" s="18"/>
    </row>
    <row r="154" spans="1:6" x14ac:dyDescent="0.25">
      <c r="A154" s="767">
        <v>40</v>
      </c>
      <c r="B154" s="768" t="s">
        <v>1887</v>
      </c>
      <c r="C154" s="768" t="s">
        <v>1888</v>
      </c>
      <c r="D154" s="768" t="s">
        <v>1214</v>
      </c>
      <c r="F154" s="18"/>
    </row>
    <row r="155" spans="1:6" x14ac:dyDescent="0.25">
      <c r="A155" s="767">
        <v>41</v>
      </c>
      <c r="B155" s="768" t="s">
        <v>1215</v>
      </c>
      <c r="C155" s="768" t="s">
        <v>1216</v>
      </c>
      <c r="D155" s="768" t="s">
        <v>1217</v>
      </c>
      <c r="F155" s="18"/>
    </row>
    <row r="156" spans="1:6" x14ac:dyDescent="0.25">
      <c r="A156" s="767">
        <v>42</v>
      </c>
      <c r="B156" s="768" t="s">
        <v>1971</v>
      </c>
      <c r="C156" s="768" t="s">
        <v>1200</v>
      </c>
      <c r="D156" s="768" t="s">
        <v>1218</v>
      </c>
      <c r="F156" s="18"/>
    </row>
    <row r="157" spans="1:6" x14ac:dyDescent="0.25">
      <c r="A157" s="767">
        <v>43</v>
      </c>
      <c r="B157" s="768" t="s">
        <v>1219</v>
      </c>
      <c r="C157" s="768" t="s">
        <v>1220</v>
      </c>
      <c r="D157" s="768" t="s">
        <v>1221</v>
      </c>
      <c r="F157" s="18"/>
    </row>
    <row r="158" spans="1:6" x14ac:dyDescent="0.25">
      <c r="A158" s="767">
        <v>44</v>
      </c>
      <c r="B158" s="768" t="s">
        <v>1222</v>
      </c>
      <c r="C158" s="768" t="s">
        <v>1223</v>
      </c>
      <c r="D158" s="768" t="s">
        <v>1224</v>
      </c>
      <c r="F158" s="18"/>
    </row>
    <row r="159" spans="1:6" x14ac:dyDescent="0.25">
      <c r="A159" s="767">
        <v>45</v>
      </c>
      <c r="B159" s="768" t="s">
        <v>1225</v>
      </c>
      <c r="C159" s="768" t="s">
        <v>1226</v>
      </c>
      <c r="D159" s="768" t="s">
        <v>1872</v>
      </c>
      <c r="F159" s="18"/>
    </row>
    <row r="160" spans="1:6" x14ac:dyDescent="0.25">
      <c r="A160" s="767">
        <v>46</v>
      </c>
      <c r="B160" s="768" t="s">
        <v>107</v>
      </c>
      <c r="C160" s="768" t="s">
        <v>1227</v>
      </c>
      <c r="D160" s="768" t="s">
        <v>1873</v>
      </c>
      <c r="F160" s="18"/>
    </row>
    <row r="161" spans="1:6" x14ac:dyDescent="0.25">
      <c r="A161" s="767">
        <v>47</v>
      </c>
      <c r="B161" s="768" t="s">
        <v>1859</v>
      </c>
      <c r="C161" s="768" t="s">
        <v>1867</v>
      </c>
      <c r="D161" s="768" t="s">
        <v>1868</v>
      </c>
      <c r="F161" s="18"/>
    </row>
    <row r="162" spans="1:6" x14ac:dyDescent="0.25">
      <c r="A162" s="767">
        <v>48</v>
      </c>
      <c r="B162" s="768" t="s">
        <v>1869</v>
      </c>
      <c r="C162" s="768" t="s">
        <v>1870</v>
      </c>
      <c r="D162" s="768" t="s">
        <v>1871</v>
      </c>
      <c r="F162" s="18"/>
    </row>
    <row r="164" spans="1:6" x14ac:dyDescent="0.25">
      <c r="B164" s="769" t="s">
        <v>1228</v>
      </c>
      <c r="C164" s="768" t="s">
        <v>1729</v>
      </c>
      <c r="D164" s="768" t="s">
        <v>1730</v>
      </c>
    </row>
    <row r="165" spans="1:6" x14ac:dyDescent="0.25">
      <c r="A165" s="767">
        <v>1</v>
      </c>
      <c r="B165" s="768" t="s">
        <v>1122</v>
      </c>
      <c r="C165" s="768" t="s">
        <v>1123</v>
      </c>
      <c r="D165" s="768" t="s">
        <v>1124</v>
      </c>
      <c r="F165" s="35"/>
    </row>
    <row r="166" spans="1:6" x14ac:dyDescent="0.25">
      <c r="A166" s="767">
        <v>2</v>
      </c>
      <c r="B166" s="768" t="s">
        <v>1125</v>
      </c>
      <c r="C166" s="768" t="s">
        <v>1126</v>
      </c>
      <c r="D166" s="768" t="s">
        <v>1127</v>
      </c>
      <c r="F166" s="35"/>
    </row>
    <row r="167" spans="1:6" x14ac:dyDescent="0.25">
      <c r="A167" s="767">
        <v>3</v>
      </c>
      <c r="B167" s="768" t="s">
        <v>1128</v>
      </c>
      <c r="C167" s="768" t="s">
        <v>1930</v>
      </c>
      <c r="D167" s="768" t="s">
        <v>1931</v>
      </c>
      <c r="F167" s="35"/>
    </row>
    <row r="168" spans="1:6" x14ac:dyDescent="0.25">
      <c r="A168" s="767">
        <v>4</v>
      </c>
      <c r="B168" s="768" t="s">
        <v>1229</v>
      </c>
      <c r="C168" s="768" t="s">
        <v>1230</v>
      </c>
      <c r="D168" s="768" t="s">
        <v>1231</v>
      </c>
      <c r="F168" s="35"/>
    </row>
    <row r="169" spans="1:6" x14ac:dyDescent="0.25">
      <c r="A169" s="767">
        <v>5</v>
      </c>
      <c r="B169" s="768" t="s">
        <v>1232</v>
      </c>
      <c r="C169" s="768" t="s">
        <v>1233</v>
      </c>
      <c r="D169" s="768" t="s">
        <v>1234</v>
      </c>
      <c r="F169" s="35"/>
    </row>
    <row r="170" spans="1:6" x14ac:dyDescent="0.25">
      <c r="A170" s="767">
        <v>6</v>
      </c>
      <c r="B170" s="768" t="s">
        <v>1235</v>
      </c>
      <c r="C170" s="768" t="s">
        <v>1236</v>
      </c>
      <c r="D170" s="768" t="s">
        <v>1237</v>
      </c>
      <c r="F170" s="35"/>
    </row>
    <row r="171" spans="1:6" x14ac:dyDescent="0.25">
      <c r="A171" s="767">
        <v>7</v>
      </c>
      <c r="B171" s="768" t="s">
        <v>1238</v>
      </c>
      <c r="C171" s="768" t="s">
        <v>1928</v>
      </c>
      <c r="D171" s="768" t="s">
        <v>1929</v>
      </c>
      <c r="F171" s="35"/>
    </row>
    <row r="172" spans="1:6" x14ac:dyDescent="0.25">
      <c r="A172" s="767">
        <v>8</v>
      </c>
      <c r="B172" s="768" t="s">
        <v>1239</v>
      </c>
      <c r="C172" s="768" t="s">
        <v>1932</v>
      </c>
      <c r="D172" s="768" t="s">
        <v>1933</v>
      </c>
      <c r="F172" s="35"/>
    </row>
    <row r="173" spans="1:6" x14ac:dyDescent="0.25">
      <c r="A173" s="767">
        <v>9</v>
      </c>
      <c r="B173" s="768" t="s">
        <v>1240</v>
      </c>
      <c r="C173" s="768" t="s">
        <v>1241</v>
      </c>
      <c r="D173" s="768" t="s">
        <v>1242</v>
      </c>
      <c r="F173" s="35"/>
    </row>
    <row r="174" spans="1:6" x14ac:dyDescent="0.25">
      <c r="A174" s="767">
        <v>10</v>
      </c>
      <c r="B174" s="768" t="s">
        <v>1243</v>
      </c>
      <c r="C174" s="768" t="s">
        <v>1244</v>
      </c>
      <c r="D174" s="768" t="s">
        <v>1245</v>
      </c>
      <c r="F174" s="35"/>
    </row>
    <row r="175" spans="1:6" x14ac:dyDescent="0.25">
      <c r="A175" s="767">
        <v>11</v>
      </c>
      <c r="B175" s="768" t="s">
        <v>1246</v>
      </c>
      <c r="C175" s="768" t="s">
        <v>1247</v>
      </c>
      <c r="D175" s="768" t="s">
        <v>1248</v>
      </c>
      <c r="F175" s="35"/>
    </row>
    <row r="176" spans="1:6" x14ac:dyDescent="0.25">
      <c r="A176" s="767">
        <v>12</v>
      </c>
      <c r="B176" s="768" t="s">
        <v>1249</v>
      </c>
      <c r="C176" s="768" t="s">
        <v>1934</v>
      </c>
      <c r="D176" s="768" t="s">
        <v>1935</v>
      </c>
      <c r="F176" s="35"/>
    </row>
    <row r="177" spans="1:6" x14ac:dyDescent="0.25">
      <c r="A177" s="767">
        <v>13</v>
      </c>
      <c r="B177" s="768" t="s">
        <v>1250</v>
      </c>
      <c r="C177" s="768" t="s">
        <v>1251</v>
      </c>
      <c r="D177" s="768" t="s">
        <v>1252</v>
      </c>
      <c r="F177" s="35"/>
    </row>
    <row r="178" spans="1:6" x14ac:dyDescent="0.25">
      <c r="A178" s="767">
        <v>14</v>
      </c>
      <c r="B178" s="768" t="s">
        <v>1964</v>
      </c>
      <c r="C178" s="768" t="s">
        <v>1142</v>
      </c>
      <c r="D178" s="768" t="s">
        <v>1253</v>
      </c>
      <c r="F178" s="35"/>
    </row>
    <row r="179" spans="1:6" x14ac:dyDescent="0.25">
      <c r="A179" s="767">
        <v>15</v>
      </c>
      <c r="B179" s="768" t="s">
        <v>109</v>
      </c>
      <c r="C179" s="768" t="s">
        <v>1254</v>
      </c>
      <c r="D179" s="768" t="s">
        <v>1255</v>
      </c>
      <c r="F179" s="35"/>
    </row>
    <row r="180" spans="1:6" x14ac:dyDescent="0.25">
      <c r="A180" s="767">
        <v>16</v>
      </c>
      <c r="B180" s="768" t="s">
        <v>1968</v>
      </c>
      <c r="C180" s="768" t="s">
        <v>1178</v>
      </c>
      <c r="D180" s="768" t="s">
        <v>1256</v>
      </c>
      <c r="F180" s="35"/>
    </row>
    <row r="181" spans="1:6" x14ac:dyDescent="0.25">
      <c r="A181" s="767">
        <v>17</v>
      </c>
      <c r="B181" s="768" t="s">
        <v>1257</v>
      </c>
      <c r="C181" s="768" t="s">
        <v>1258</v>
      </c>
      <c r="D181" s="768" t="s">
        <v>1259</v>
      </c>
      <c r="F181" s="35"/>
    </row>
    <row r="182" spans="1:6" x14ac:dyDescent="0.25">
      <c r="A182" s="767">
        <v>18</v>
      </c>
      <c r="B182" s="768" t="s">
        <v>1260</v>
      </c>
      <c r="C182" s="768" t="s">
        <v>1261</v>
      </c>
      <c r="D182" s="768" t="s">
        <v>1262</v>
      </c>
      <c r="F182" s="35"/>
    </row>
    <row r="183" spans="1:6" x14ac:dyDescent="0.25">
      <c r="A183" s="767">
        <v>19</v>
      </c>
      <c r="B183" s="768" t="s">
        <v>1969</v>
      </c>
      <c r="C183" s="768" t="s">
        <v>1186</v>
      </c>
      <c r="D183" s="768" t="s">
        <v>1263</v>
      </c>
      <c r="F183" s="35"/>
    </row>
    <row r="184" spans="1:6" x14ac:dyDescent="0.25">
      <c r="A184" s="767">
        <v>20</v>
      </c>
      <c r="B184" s="768" t="s">
        <v>1264</v>
      </c>
      <c r="C184" s="768" t="s">
        <v>1731</v>
      </c>
      <c r="D184" s="768" t="s">
        <v>1732</v>
      </c>
      <c r="F184" s="35"/>
    </row>
    <row r="185" spans="1:6" x14ac:dyDescent="0.25">
      <c r="A185" s="767">
        <v>21</v>
      </c>
      <c r="B185" s="768" t="s">
        <v>1969</v>
      </c>
      <c r="C185" s="768" t="s">
        <v>1189</v>
      </c>
      <c r="D185" s="768" t="s">
        <v>1265</v>
      </c>
      <c r="F185" s="35"/>
    </row>
    <row r="186" spans="1:6" x14ac:dyDescent="0.25">
      <c r="A186" s="767">
        <v>22</v>
      </c>
      <c r="B186" s="768" t="s">
        <v>1266</v>
      </c>
      <c r="C186" s="768" t="s">
        <v>1733</v>
      </c>
      <c r="D186" s="768" t="s">
        <v>1734</v>
      </c>
      <c r="F186" s="35"/>
    </row>
    <row r="187" spans="1:6" x14ac:dyDescent="0.25">
      <c r="A187" s="767">
        <v>23</v>
      </c>
      <c r="B187" s="768" t="s">
        <v>1969</v>
      </c>
      <c r="C187" s="768" t="s">
        <v>1186</v>
      </c>
      <c r="D187" s="768" t="s">
        <v>1267</v>
      </c>
      <c r="F187" s="35"/>
    </row>
    <row r="188" spans="1:6" x14ac:dyDescent="0.25">
      <c r="A188" s="767">
        <v>24</v>
      </c>
      <c r="B188" s="768" t="s">
        <v>1268</v>
      </c>
      <c r="C188" s="768" t="s">
        <v>1269</v>
      </c>
      <c r="D188" s="768" t="s">
        <v>1270</v>
      </c>
      <c r="F188" s="35"/>
    </row>
    <row r="189" spans="1:6" x14ac:dyDescent="0.25">
      <c r="A189" s="767">
        <v>25</v>
      </c>
      <c r="B189" s="768" t="s">
        <v>1969</v>
      </c>
      <c r="C189" s="768" t="s">
        <v>1186</v>
      </c>
      <c r="D189" s="768" t="s">
        <v>1271</v>
      </c>
      <c r="F189" s="35"/>
    </row>
    <row r="190" spans="1:6" x14ac:dyDescent="0.25">
      <c r="A190" s="767">
        <v>26</v>
      </c>
      <c r="B190" s="768" t="s">
        <v>1272</v>
      </c>
      <c r="C190" s="768" t="s">
        <v>1273</v>
      </c>
      <c r="D190" s="768" t="s">
        <v>1274</v>
      </c>
      <c r="F190" s="35"/>
    </row>
    <row r="191" spans="1:6" x14ac:dyDescent="0.25">
      <c r="A191" s="767">
        <v>27</v>
      </c>
      <c r="B191" s="768" t="s">
        <v>1971</v>
      </c>
      <c r="C191" s="768" t="s">
        <v>1200</v>
      </c>
      <c r="D191" s="768" t="s">
        <v>1275</v>
      </c>
      <c r="F191" s="35"/>
    </row>
    <row r="192" spans="1:6" x14ac:dyDescent="0.25">
      <c r="A192" s="767">
        <v>28</v>
      </c>
      <c r="B192" s="768" t="s">
        <v>1276</v>
      </c>
      <c r="C192" s="768" t="s">
        <v>1277</v>
      </c>
      <c r="D192" s="768" t="s">
        <v>1278</v>
      </c>
      <c r="F192" s="35"/>
    </row>
    <row r="193" spans="1:6" x14ac:dyDescent="0.25">
      <c r="A193" s="767">
        <v>29</v>
      </c>
      <c r="B193" s="768" t="s">
        <v>1279</v>
      </c>
      <c r="C193" s="768" t="s">
        <v>1735</v>
      </c>
      <c r="D193" s="768" t="s">
        <v>1736</v>
      </c>
      <c r="F193" s="35"/>
    </row>
    <row r="194" spans="1:6" x14ac:dyDescent="0.25">
      <c r="A194" s="767">
        <v>30</v>
      </c>
      <c r="B194" s="768" t="s">
        <v>1970</v>
      </c>
      <c r="C194" s="768" t="s">
        <v>1206</v>
      </c>
      <c r="D194" s="768" t="s">
        <v>1280</v>
      </c>
      <c r="F194" s="35"/>
    </row>
    <row r="195" spans="1:6" x14ac:dyDescent="0.25">
      <c r="A195" s="767">
        <v>31</v>
      </c>
      <c r="B195" s="768" t="s">
        <v>1281</v>
      </c>
      <c r="C195" s="768" t="s">
        <v>1737</v>
      </c>
      <c r="D195" s="768" t="s">
        <v>1738</v>
      </c>
      <c r="F195" s="35"/>
    </row>
    <row r="196" spans="1:6" x14ac:dyDescent="0.25">
      <c r="A196" s="767">
        <v>32</v>
      </c>
      <c r="B196" s="768" t="s">
        <v>1970</v>
      </c>
      <c r="C196" s="768" t="s">
        <v>1206</v>
      </c>
      <c r="D196" s="768" t="s">
        <v>1282</v>
      </c>
      <c r="F196" s="35"/>
    </row>
    <row r="197" spans="1:6" x14ac:dyDescent="0.25">
      <c r="A197" s="767">
        <v>33</v>
      </c>
      <c r="B197" s="768" t="s">
        <v>1283</v>
      </c>
      <c r="C197" s="768" t="s">
        <v>1284</v>
      </c>
      <c r="D197" s="768" t="s">
        <v>1285</v>
      </c>
      <c r="F197" s="35"/>
    </row>
    <row r="198" spans="1:6" x14ac:dyDescent="0.25">
      <c r="A198" s="767">
        <v>34</v>
      </c>
      <c r="B198" s="768" t="s">
        <v>1970</v>
      </c>
      <c r="C198" s="768" t="s">
        <v>1200</v>
      </c>
      <c r="D198" s="768" t="s">
        <v>1286</v>
      </c>
      <c r="F198" s="35"/>
    </row>
    <row r="199" spans="1:6" x14ac:dyDescent="0.25">
      <c r="A199" s="767">
        <v>35</v>
      </c>
      <c r="B199" s="768" t="s">
        <v>1956</v>
      </c>
      <c r="C199" s="768" t="s">
        <v>1287</v>
      </c>
      <c r="D199" s="768" t="s">
        <v>1288</v>
      </c>
      <c r="F199" s="35"/>
    </row>
    <row r="200" spans="1:6" x14ac:dyDescent="0.25">
      <c r="A200" s="767">
        <v>36</v>
      </c>
      <c r="B200" s="768" t="s">
        <v>1289</v>
      </c>
      <c r="C200" s="768" t="s">
        <v>1290</v>
      </c>
      <c r="D200" s="768" t="s">
        <v>1291</v>
      </c>
      <c r="F200" s="35"/>
    </row>
    <row r="201" spans="1:6" x14ac:dyDescent="0.25">
      <c r="A201" s="767">
        <v>37</v>
      </c>
      <c r="B201" s="768" t="s">
        <v>1971</v>
      </c>
      <c r="C201" s="768" t="s">
        <v>1200</v>
      </c>
      <c r="D201" s="768" t="s">
        <v>1292</v>
      </c>
      <c r="F201" s="35"/>
    </row>
    <row r="202" spans="1:6" x14ac:dyDescent="0.25">
      <c r="A202" s="767">
        <v>38</v>
      </c>
      <c r="B202" s="768" t="s">
        <v>1293</v>
      </c>
      <c r="C202" s="768" t="s">
        <v>1294</v>
      </c>
      <c r="D202" s="768" t="s">
        <v>1295</v>
      </c>
      <c r="F202" s="35"/>
    </row>
    <row r="203" spans="1:6" x14ac:dyDescent="0.25">
      <c r="A203" s="767">
        <v>39</v>
      </c>
      <c r="B203" s="768" t="s">
        <v>1296</v>
      </c>
      <c r="C203" s="768" t="s">
        <v>1297</v>
      </c>
      <c r="D203" s="768" t="s">
        <v>1298</v>
      </c>
      <c r="F203" s="35"/>
    </row>
    <row r="204" spans="1:6" x14ac:dyDescent="0.25">
      <c r="A204" s="767">
        <v>40</v>
      </c>
      <c r="B204" s="768" t="s">
        <v>1225</v>
      </c>
      <c r="C204" s="768" t="s">
        <v>1226</v>
      </c>
      <c r="D204" s="768" t="s">
        <v>1872</v>
      </c>
      <c r="F204" s="35"/>
    </row>
    <row r="205" spans="1:6" x14ac:dyDescent="0.25">
      <c r="A205" s="767">
        <v>41</v>
      </c>
      <c r="B205" s="768" t="s">
        <v>1947</v>
      </c>
      <c r="C205" s="768" t="s">
        <v>1948</v>
      </c>
      <c r="D205" s="768" t="s">
        <v>1949</v>
      </c>
      <c r="F205" s="35"/>
    </row>
    <row r="206" spans="1:6" x14ac:dyDescent="0.25">
      <c r="A206" s="767">
        <v>42</v>
      </c>
      <c r="B206" s="768" t="s">
        <v>1955</v>
      </c>
      <c r="C206" s="768" t="s">
        <v>1950</v>
      </c>
      <c r="D206" s="768" t="s">
        <v>1951</v>
      </c>
      <c r="F206" s="35"/>
    </row>
    <row r="207" spans="1:6" x14ac:dyDescent="0.25">
      <c r="A207" s="767">
        <v>43</v>
      </c>
      <c r="B207" s="768" t="s">
        <v>1952</v>
      </c>
      <c r="C207" s="768" t="s">
        <v>1953</v>
      </c>
      <c r="D207" s="768" t="s">
        <v>1954</v>
      </c>
      <c r="F207" s="35"/>
    </row>
    <row r="254" spans="2:4" x14ac:dyDescent="0.25">
      <c r="B254" s="768" t="s">
        <v>1744</v>
      </c>
    </row>
    <row r="255" spans="2:4" x14ac:dyDescent="0.25">
      <c r="B255" s="823" t="s">
        <v>1745</v>
      </c>
      <c r="C255" s="823" t="s">
        <v>1370</v>
      </c>
      <c r="D255" s="823" t="s">
        <v>1371</v>
      </c>
    </row>
    <row r="256" spans="2:4" x14ac:dyDescent="0.25">
      <c r="B256" s="823" t="s">
        <v>1746</v>
      </c>
      <c r="C256" s="823" t="s">
        <v>1747</v>
      </c>
      <c r="D256" s="823" t="s">
        <v>1748</v>
      </c>
    </row>
    <row r="257" spans="2:4" x14ac:dyDescent="0.25">
      <c r="B257" s="768" t="s">
        <v>1749</v>
      </c>
      <c r="C257" s="768" t="s">
        <v>1750</v>
      </c>
      <c r="D257" s="768" t="s">
        <v>1751</v>
      </c>
    </row>
    <row r="258" spans="2:4" x14ac:dyDescent="0.25">
      <c r="B258" s="768" t="s">
        <v>1813</v>
      </c>
      <c r="C258" s="768" t="s">
        <v>1814</v>
      </c>
      <c r="D258" s="768" t="s">
        <v>1815</v>
      </c>
    </row>
    <row r="259" spans="2:4" x14ac:dyDescent="0.25">
      <c r="B259" s="768" t="s">
        <v>1741</v>
      </c>
      <c r="C259" s="768" t="s">
        <v>1752</v>
      </c>
      <c r="D259" s="768" t="s">
        <v>1753</v>
      </c>
    </row>
    <row r="260" spans="2:4" x14ac:dyDescent="0.25">
      <c r="B260" s="768" t="s">
        <v>1816</v>
      </c>
      <c r="C260" s="768" t="s">
        <v>1817</v>
      </c>
      <c r="D260" s="768" t="s">
        <v>1818</v>
      </c>
    </row>
    <row r="261" spans="2:4" x14ac:dyDescent="0.25">
      <c r="B261" s="768" t="s">
        <v>1819</v>
      </c>
      <c r="C261" s="768" t="s">
        <v>1820</v>
      </c>
      <c r="D261" s="768" t="s">
        <v>1821</v>
      </c>
    </row>
    <row r="262" spans="2:4" x14ac:dyDescent="0.25">
      <c r="B262" s="768" t="s">
        <v>1754</v>
      </c>
      <c r="C262" s="768" t="s">
        <v>1755</v>
      </c>
      <c r="D262" s="768" t="s">
        <v>1756</v>
      </c>
    </row>
    <row r="263" spans="2:4" x14ac:dyDescent="0.25">
      <c r="B263" s="768" t="s">
        <v>1822</v>
      </c>
      <c r="C263" s="768" t="s">
        <v>1823</v>
      </c>
      <c r="D263" s="768" t="s">
        <v>1824</v>
      </c>
    </row>
    <row r="264" spans="2:4" x14ac:dyDescent="0.25">
      <c r="B264" s="768" t="s">
        <v>1825</v>
      </c>
      <c r="C264" s="768" t="s">
        <v>1826</v>
      </c>
      <c r="D264" s="768" t="s">
        <v>1827</v>
      </c>
    </row>
    <row r="265" spans="2:4" x14ac:dyDescent="0.25">
      <c r="B265" s="768" t="s">
        <v>1828</v>
      </c>
      <c r="C265" s="768" t="s">
        <v>1829</v>
      </c>
      <c r="D265" s="768" t="s">
        <v>1830</v>
      </c>
    </row>
    <row r="266" spans="2:4" x14ac:dyDescent="0.25">
      <c r="B266" s="768" t="s">
        <v>1831</v>
      </c>
      <c r="C266" s="768" t="s">
        <v>1832</v>
      </c>
      <c r="D266" s="768" t="s">
        <v>1833</v>
      </c>
    </row>
    <row r="267" spans="2:4" x14ac:dyDescent="0.25">
      <c r="B267" s="768" t="s">
        <v>1834</v>
      </c>
      <c r="C267" s="768" t="s">
        <v>1835</v>
      </c>
      <c r="D267" s="768" t="s">
        <v>1836</v>
      </c>
    </row>
    <row r="268" spans="2:4" x14ac:dyDescent="0.25">
      <c r="B268" s="768" t="s">
        <v>1837</v>
      </c>
      <c r="C268" s="768" t="s">
        <v>1838</v>
      </c>
      <c r="D268" s="768" t="s">
        <v>1839</v>
      </c>
    </row>
    <row r="269" spans="2:4" x14ac:dyDescent="0.25">
      <c r="B269" s="768" t="s">
        <v>1840</v>
      </c>
      <c r="C269" s="768" t="s">
        <v>1841</v>
      </c>
      <c r="D269" s="768" t="s">
        <v>1842</v>
      </c>
    </row>
    <row r="270" spans="2:4" x14ac:dyDescent="0.25">
      <c r="B270" s="768" t="s">
        <v>1843</v>
      </c>
      <c r="C270" s="768" t="s">
        <v>1844</v>
      </c>
      <c r="D270" s="768" t="s">
        <v>1845</v>
      </c>
    </row>
    <row r="271" spans="2:4" x14ac:dyDescent="0.25">
      <c r="B271" s="768" t="s">
        <v>1846</v>
      </c>
      <c r="C271" s="768" t="s">
        <v>1847</v>
      </c>
      <c r="D271" s="824" t="s">
        <v>1848</v>
      </c>
    </row>
    <row r="272" spans="2:4" x14ac:dyDescent="0.25">
      <c r="B272" s="768" t="s">
        <v>1757</v>
      </c>
      <c r="C272" s="768" t="s">
        <v>1758</v>
      </c>
      <c r="D272" s="768" t="s">
        <v>1759</v>
      </c>
    </row>
    <row r="273" spans="2:4" x14ac:dyDescent="0.25">
      <c r="B273" s="768" t="s">
        <v>1760</v>
      </c>
      <c r="C273" s="768" t="s">
        <v>1761</v>
      </c>
      <c r="D273" s="768" t="s">
        <v>1762</v>
      </c>
    </row>
    <row r="274" spans="2:4" x14ac:dyDescent="0.25">
      <c r="B274" s="768" t="s">
        <v>1763</v>
      </c>
      <c r="C274" s="768" t="s">
        <v>1764</v>
      </c>
      <c r="D274" s="768" t="s">
        <v>1765</v>
      </c>
    </row>
    <row r="275" spans="2:4" x14ac:dyDescent="0.25">
      <c r="B275" s="768" t="s">
        <v>1766</v>
      </c>
      <c r="C275" s="768" t="s">
        <v>1767</v>
      </c>
      <c r="D275" s="824" t="s">
        <v>1768</v>
      </c>
    </row>
    <row r="276" spans="2:4" x14ac:dyDescent="0.25">
      <c r="B276" s="768" t="s">
        <v>1769</v>
      </c>
      <c r="C276" s="768" t="s">
        <v>1770</v>
      </c>
      <c r="D276" s="768" t="s">
        <v>1771</v>
      </c>
    </row>
    <row r="277" spans="2:4" x14ac:dyDescent="0.25">
      <c r="B277" s="768" t="s">
        <v>1772</v>
      </c>
      <c r="C277" s="768" t="s">
        <v>1773</v>
      </c>
      <c r="D277" s="768" t="s">
        <v>1774</v>
      </c>
    </row>
    <row r="278" spans="2:4" x14ac:dyDescent="0.25">
      <c r="B278" s="768" t="s">
        <v>1775</v>
      </c>
      <c r="C278" s="768" t="s">
        <v>1776</v>
      </c>
      <c r="D278" s="768" t="s">
        <v>1777</v>
      </c>
    </row>
    <row r="279" spans="2:4" x14ac:dyDescent="0.25">
      <c r="B279" s="768" t="s">
        <v>1778</v>
      </c>
      <c r="C279" s="768" t="s">
        <v>1779</v>
      </c>
      <c r="D279" s="768" t="s">
        <v>1780</v>
      </c>
    </row>
    <row r="280" spans="2:4" x14ac:dyDescent="0.25">
      <c r="B280" s="768" t="s">
        <v>1781</v>
      </c>
      <c r="C280" s="768" t="s">
        <v>1782</v>
      </c>
      <c r="D280" s="768" t="s">
        <v>1783</v>
      </c>
    </row>
    <row r="281" spans="2:4" x14ac:dyDescent="0.25">
      <c r="B281" s="768" t="s">
        <v>1784</v>
      </c>
      <c r="C281" s="768" t="s">
        <v>1785</v>
      </c>
      <c r="D281" s="768" t="s">
        <v>1786</v>
      </c>
    </row>
    <row r="282" spans="2:4" x14ac:dyDescent="0.25">
      <c r="B282" s="768" t="s">
        <v>1787</v>
      </c>
      <c r="C282" s="768" t="s">
        <v>1788</v>
      </c>
      <c r="D282" s="768" t="s">
        <v>1789</v>
      </c>
    </row>
    <row r="283" spans="2:4" x14ac:dyDescent="0.25">
      <c r="B283" s="768" t="s">
        <v>1790</v>
      </c>
      <c r="C283" s="768" t="s">
        <v>1791</v>
      </c>
      <c r="D283" s="768" t="s">
        <v>1792</v>
      </c>
    </row>
    <row r="284" spans="2:4" x14ac:dyDescent="0.25">
      <c r="B284" s="768" t="s">
        <v>1793</v>
      </c>
      <c r="C284" s="768" t="s">
        <v>1794</v>
      </c>
      <c r="D284" s="824" t="s">
        <v>1795</v>
      </c>
    </row>
    <row r="285" spans="2:4" x14ac:dyDescent="0.25">
      <c r="B285" s="768" t="s">
        <v>1796</v>
      </c>
      <c r="C285" s="768" t="s">
        <v>1797</v>
      </c>
      <c r="D285" s="768" t="s">
        <v>1798</v>
      </c>
    </row>
    <row r="286" spans="2:4" x14ac:dyDescent="0.25">
      <c r="B286" s="768" t="s">
        <v>1799</v>
      </c>
      <c r="C286" s="768" t="s">
        <v>1800</v>
      </c>
      <c r="D286" s="768" t="s">
        <v>1801</v>
      </c>
    </row>
    <row r="287" spans="2:4" x14ac:dyDescent="0.25">
      <c r="B287" s="768" t="s">
        <v>1802</v>
      </c>
      <c r="C287" s="768" t="s">
        <v>1803</v>
      </c>
      <c r="D287" s="768" t="s">
        <v>1804</v>
      </c>
    </row>
    <row r="288" spans="2:4" x14ac:dyDescent="0.25">
      <c r="B288" s="768" t="s">
        <v>1805</v>
      </c>
      <c r="C288" s="768" t="s">
        <v>1806</v>
      </c>
      <c r="D288" s="768" t="s">
        <v>1807</v>
      </c>
    </row>
    <row r="289" spans="2:4" x14ac:dyDescent="0.25">
      <c r="B289" s="768" t="s">
        <v>1849</v>
      </c>
      <c r="C289" s="768" t="s">
        <v>1850</v>
      </c>
      <c r="D289" s="768" t="s">
        <v>1851</v>
      </c>
    </row>
    <row r="290" spans="2:4" x14ac:dyDescent="0.25">
      <c r="B290" s="768" t="s">
        <v>1852</v>
      </c>
      <c r="C290" s="768" t="s">
        <v>1853</v>
      </c>
      <c r="D290" s="768" t="s">
        <v>1854</v>
      </c>
    </row>
    <row r="291" spans="2:4" x14ac:dyDescent="0.25">
      <c r="B291" s="768" t="s">
        <v>1855</v>
      </c>
      <c r="C291" s="768" t="s">
        <v>1856</v>
      </c>
      <c r="D291" s="768" t="s">
        <v>1857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23"/>
  </sheetPr>
  <dimension ref="A1:J190"/>
  <sheetViews>
    <sheetView workbookViewId="0">
      <selection activeCell="E4" sqref="E4"/>
    </sheetView>
  </sheetViews>
  <sheetFormatPr defaultColWidth="38.88671875" defaultRowHeight="12" x14ac:dyDescent="0.2"/>
  <cols>
    <col min="1" max="1" width="38.88671875" style="85" customWidth="1"/>
    <col min="2" max="2" width="36.6640625" style="85" customWidth="1"/>
    <col min="3" max="3" width="42.44140625" style="85" customWidth="1"/>
    <col min="4" max="4" width="16.33203125" style="85" customWidth="1"/>
    <col min="5" max="5" width="27.6640625" style="85" customWidth="1"/>
    <col min="6" max="6" width="20.44140625" style="85" customWidth="1"/>
    <col min="7" max="7" width="24.6640625" style="85" customWidth="1"/>
    <col min="8" max="8" width="17.88671875" style="85" customWidth="1"/>
    <col min="9" max="16384" width="38.88671875" style="85"/>
  </cols>
  <sheetData>
    <row r="1" spans="1:8" x14ac:dyDescent="0.2">
      <c r="A1" s="85" t="s">
        <v>40</v>
      </c>
      <c r="B1" s="85" t="s">
        <v>902</v>
      </c>
      <c r="C1" s="85" t="s">
        <v>903</v>
      </c>
      <c r="D1" s="85" t="s">
        <v>1299</v>
      </c>
      <c r="E1" s="85" t="s">
        <v>1300</v>
      </c>
      <c r="F1" s="85" t="s">
        <v>1301</v>
      </c>
      <c r="G1" s="85" t="s">
        <v>1302</v>
      </c>
      <c r="H1" s="85" t="s">
        <v>1299</v>
      </c>
    </row>
    <row r="2" spans="1:8" x14ac:dyDescent="0.2">
      <c r="A2" s="85" t="s">
        <v>42</v>
      </c>
      <c r="B2" s="85" t="s">
        <v>905</v>
      </c>
      <c r="C2" s="85" t="s">
        <v>906</v>
      </c>
      <c r="D2" s="85" t="s">
        <v>1303</v>
      </c>
      <c r="E2" s="85" t="s">
        <v>394</v>
      </c>
      <c r="F2" s="85" t="s">
        <v>1304</v>
      </c>
      <c r="G2" s="85" t="s">
        <v>1305</v>
      </c>
      <c r="H2" s="85" t="s">
        <v>1303</v>
      </c>
    </row>
    <row r="3" spans="1:8" x14ac:dyDescent="0.2">
      <c r="A3" s="85" t="s">
        <v>1306</v>
      </c>
      <c r="B3" s="85" t="s">
        <v>907</v>
      </c>
      <c r="C3" s="85" t="s">
        <v>908</v>
      </c>
      <c r="D3" s="85" t="s">
        <v>1307</v>
      </c>
      <c r="E3" s="85" t="s">
        <v>395</v>
      </c>
      <c r="F3" s="85" t="s">
        <v>1308</v>
      </c>
      <c r="G3" s="85" t="s">
        <v>1309</v>
      </c>
      <c r="H3" s="85" t="s">
        <v>1307</v>
      </c>
    </row>
    <row r="4" spans="1:8" x14ac:dyDescent="0.2">
      <c r="A4" s="85" t="s">
        <v>1310</v>
      </c>
      <c r="B4" s="85" t="s">
        <v>910</v>
      </c>
      <c r="C4" s="85" t="s">
        <v>911</v>
      </c>
      <c r="E4" s="85" t="s">
        <v>1808</v>
      </c>
      <c r="F4" s="85" t="s">
        <v>1809</v>
      </c>
      <c r="G4" s="85" t="s">
        <v>1810</v>
      </c>
    </row>
    <row r="5" spans="1:8" x14ac:dyDescent="0.2">
      <c r="A5" s="85" t="s">
        <v>1311</v>
      </c>
      <c r="B5" s="85" t="s">
        <v>912</v>
      </c>
      <c r="C5" s="85" t="s">
        <v>913</v>
      </c>
      <c r="E5" s="85" t="s">
        <v>23</v>
      </c>
      <c r="F5" s="85" t="s">
        <v>1312</v>
      </c>
      <c r="G5" s="85" t="s">
        <v>1313</v>
      </c>
    </row>
    <row r="6" spans="1:8" x14ac:dyDescent="0.2">
      <c r="A6" s="85" t="s">
        <v>1314</v>
      </c>
      <c r="B6" s="85" t="s">
        <v>914</v>
      </c>
      <c r="C6" s="85" t="s">
        <v>915</v>
      </c>
    </row>
    <row r="7" spans="1:8" x14ac:dyDescent="0.2">
      <c r="A7" s="85" t="s">
        <v>1315</v>
      </c>
      <c r="B7" s="85" t="s">
        <v>916</v>
      </c>
      <c r="C7" s="85" t="s">
        <v>917</v>
      </c>
      <c r="E7" s="85" t="s">
        <v>396</v>
      </c>
      <c r="F7" s="85" t="s">
        <v>1316</v>
      </c>
      <c r="G7" s="85" t="s">
        <v>1317</v>
      </c>
    </row>
    <row r="8" spans="1:8" x14ac:dyDescent="0.2">
      <c r="A8" s="85" t="s">
        <v>1318</v>
      </c>
      <c r="B8" s="85" t="s">
        <v>918</v>
      </c>
      <c r="C8" s="85" t="s">
        <v>919</v>
      </c>
      <c r="E8" s="85" t="s">
        <v>397</v>
      </c>
      <c r="F8" s="85" t="s">
        <v>1319</v>
      </c>
      <c r="G8" s="85" t="s">
        <v>27</v>
      </c>
    </row>
    <row r="9" spans="1:8" x14ac:dyDescent="0.2">
      <c r="A9" s="85" t="s">
        <v>1320</v>
      </c>
      <c r="B9" s="85" t="s">
        <v>920</v>
      </c>
      <c r="C9" s="85" t="s">
        <v>921</v>
      </c>
      <c r="E9" s="85" t="e">
        <f>#REF!&amp;",  "&amp;#REF!</f>
        <v>#REF!</v>
      </c>
      <c r="F9" s="85" t="e">
        <f>#REF!&amp;", "&amp;TEXT(#REF!,"n.hh.éééé")</f>
        <v>#REF!</v>
      </c>
      <c r="G9" s="85" t="e">
        <f>#REF!&amp;", "&amp;TEXT(#REF!,"n.hh.éééé")</f>
        <v>#REF!</v>
      </c>
    </row>
    <row r="10" spans="1:8" x14ac:dyDescent="0.2">
      <c r="A10" s="85" t="s">
        <v>51</v>
      </c>
      <c r="B10" s="85" t="s">
        <v>923</v>
      </c>
      <c r="C10" s="85" t="s">
        <v>924</v>
      </c>
      <c r="E10" s="85" t="s">
        <v>1321</v>
      </c>
      <c r="F10" s="85" t="s">
        <v>1322</v>
      </c>
      <c r="G10" s="85" t="s">
        <v>1323</v>
      </c>
    </row>
    <row r="11" spans="1:8" x14ac:dyDescent="0.2">
      <c r="A11" s="85" t="s">
        <v>1324</v>
      </c>
      <c r="B11" s="85" t="s">
        <v>925</v>
      </c>
      <c r="C11" s="85" t="s">
        <v>926</v>
      </c>
      <c r="E11" s="85" t="e">
        <f>E10&amp;" "&amp;#REF!&amp;",  "&amp;#REF!</f>
        <v>#REF!</v>
      </c>
      <c r="F11" s="85" t="e">
        <f>F10&amp;" "&amp;#REF!&amp;", "&amp;TEXT(#REF!,"n.hh.éééé")</f>
        <v>#REF!</v>
      </c>
      <c r="G11" s="85" t="e">
        <f>G10&amp;" "&amp;#REF!&amp;", "&amp;TEXT(#REF!,"n.hh.éééé")</f>
        <v>#REF!</v>
      </c>
    </row>
    <row r="12" spans="1:8" x14ac:dyDescent="0.2">
      <c r="A12" s="85" t="s">
        <v>1325</v>
      </c>
      <c r="B12" s="85" t="s">
        <v>927</v>
      </c>
      <c r="C12" s="85" t="s">
        <v>928</v>
      </c>
      <c r="E12" s="85" t="e">
        <f>E1&amp;": "&amp;#REF!</f>
        <v>#REF!</v>
      </c>
      <c r="F12" s="85" t="e">
        <f>F1&amp;": "&amp;#REF!</f>
        <v>#REF!</v>
      </c>
      <c r="G12" s="85" t="e">
        <f>G1&amp;": "&amp;#REF!</f>
        <v>#REF!</v>
      </c>
    </row>
    <row r="13" spans="1:8" x14ac:dyDescent="0.2">
      <c r="A13" s="85" t="s">
        <v>1326</v>
      </c>
      <c r="B13" s="85" t="s">
        <v>929</v>
      </c>
      <c r="C13" s="85" t="s">
        <v>930</v>
      </c>
      <c r="E13" s="85" t="e">
        <f>E2&amp;": "&amp;#REF!</f>
        <v>#REF!</v>
      </c>
      <c r="F13" s="85" t="e">
        <f>F2&amp;": "&amp;#REF!</f>
        <v>#REF!</v>
      </c>
      <c r="G13" s="85" t="e">
        <f>G2&amp;": "&amp;#REF!</f>
        <v>#REF!</v>
      </c>
    </row>
    <row r="14" spans="1:8" x14ac:dyDescent="0.2">
      <c r="A14" s="85" t="s">
        <v>1327</v>
      </c>
      <c r="B14" s="85" t="s">
        <v>931</v>
      </c>
      <c r="C14" s="85" t="s">
        <v>932</v>
      </c>
      <c r="E14" s="770" t="s">
        <v>1328</v>
      </c>
      <c r="F14" s="771" t="s">
        <v>1329</v>
      </c>
      <c r="G14" s="85" t="s">
        <v>1330</v>
      </c>
    </row>
    <row r="15" spans="1:8" x14ac:dyDescent="0.2">
      <c r="A15" s="85" t="s">
        <v>1331</v>
      </c>
      <c r="B15" s="85" t="s">
        <v>934</v>
      </c>
      <c r="C15" s="85" t="s">
        <v>935</v>
      </c>
      <c r="E15" s="85" t="s">
        <v>1332</v>
      </c>
      <c r="F15" s="772" t="s">
        <v>1333</v>
      </c>
      <c r="G15" s="85" t="s">
        <v>1334</v>
      </c>
    </row>
    <row r="16" spans="1:8" x14ac:dyDescent="0.2">
      <c r="A16" s="85" t="s">
        <v>1335</v>
      </c>
      <c r="B16" s="85" t="s">
        <v>937</v>
      </c>
      <c r="C16" s="85" t="s">
        <v>938</v>
      </c>
      <c r="E16" s="85" t="s">
        <v>458</v>
      </c>
      <c r="F16" s="85" t="s">
        <v>1336</v>
      </c>
      <c r="G16" s="773" t="s">
        <v>1337</v>
      </c>
    </row>
    <row r="17" spans="1:10" x14ac:dyDescent="0.2">
      <c r="A17" s="85" t="s">
        <v>1338</v>
      </c>
      <c r="B17" s="85" t="s">
        <v>939</v>
      </c>
      <c r="C17" s="85" t="s">
        <v>940</v>
      </c>
      <c r="E17" s="85" t="s">
        <v>1339</v>
      </c>
      <c r="F17" s="85" t="s">
        <v>1340</v>
      </c>
      <c r="G17" s="85" t="s">
        <v>1341</v>
      </c>
    </row>
    <row r="18" spans="1:10" x14ac:dyDescent="0.2">
      <c r="A18" s="85" t="s">
        <v>1342</v>
      </c>
      <c r="B18" s="85" t="s">
        <v>1343</v>
      </c>
      <c r="C18" s="85" t="s">
        <v>1344</v>
      </c>
      <c r="E18" s="85" t="s">
        <v>703</v>
      </c>
      <c r="F18" s="85" t="s">
        <v>1345</v>
      </c>
      <c r="G18" s="85" t="s">
        <v>1346</v>
      </c>
    </row>
    <row r="19" spans="1:10" x14ac:dyDescent="0.2">
      <c r="A19" s="85" t="s">
        <v>1347</v>
      </c>
      <c r="B19" s="85" t="s">
        <v>941</v>
      </c>
      <c r="C19" s="85" t="s">
        <v>942</v>
      </c>
      <c r="E19" s="85" t="s">
        <v>38</v>
      </c>
      <c r="F19" s="85" t="s">
        <v>1348</v>
      </c>
      <c r="G19" s="85" t="s">
        <v>1349</v>
      </c>
    </row>
    <row r="20" spans="1:10" x14ac:dyDescent="0.2">
      <c r="A20" s="85" t="s">
        <v>1350</v>
      </c>
      <c r="B20" s="85" t="s">
        <v>943</v>
      </c>
      <c r="C20" s="85" t="s">
        <v>944</v>
      </c>
      <c r="E20" s="85" t="s">
        <v>1351</v>
      </c>
      <c r="F20" s="85" t="s">
        <v>1352</v>
      </c>
      <c r="G20" s="85" t="s">
        <v>1353</v>
      </c>
    </row>
    <row r="21" spans="1:10" x14ac:dyDescent="0.2">
      <c r="A21" s="85" t="s">
        <v>1354</v>
      </c>
      <c r="B21" s="85" t="s">
        <v>946</v>
      </c>
      <c r="C21" s="85" t="s">
        <v>947</v>
      </c>
      <c r="E21" s="85" t="s">
        <v>39</v>
      </c>
      <c r="F21" s="85" t="s">
        <v>1355</v>
      </c>
      <c r="G21" s="85" t="s">
        <v>1356</v>
      </c>
    </row>
    <row r="22" spans="1:10" ht="12.75" x14ac:dyDescent="0.2">
      <c r="A22" s="85" t="s">
        <v>1357</v>
      </c>
      <c r="B22" s="85" t="s">
        <v>949</v>
      </c>
      <c r="C22" s="85" t="s">
        <v>950</v>
      </c>
      <c r="E22" s="76" t="s">
        <v>410</v>
      </c>
      <c r="F22" s="76" t="s">
        <v>1358</v>
      </c>
      <c r="G22" s="76" t="s">
        <v>1359</v>
      </c>
    </row>
    <row r="23" spans="1:10" x14ac:dyDescent="0.2">
      <c r="A23" s="85" t="s">
        <v>1360</v>
      </c>
      <c r="B23" s="85" t="s">
        <v>951</v>
      </c>
      <c r="C23" s="85" t="s">
        <v>952</v>
      </c>
      <c r="E23" s="85" t="s">
        <v>1361</v>
      </c>
      <c r="F23" s="85" t="s">
        <v>1362</v>
      </c>
      <c r="G23" s="35" t="s">
        <v>1363</v>
      </c>
    </row>
    <row r="24" spans="1:10" x14ac:dyDescent="0.2">
      <c r="A24" s="85" t="s">
        <v>1364</v>
      </c>
      <c r="B24" s="85" t="s">
        <v>953</v>
      </c>
      <c r="C24" s="85" t="s">
        <v>954</v>
      </c>
      <c r="E24" s="85" t="s">
        <v>1365</v>
      </c>
      <c r="F24" s="85" t="s">
        <v>1366</v>
      </c>
      <c r="G24" s="35" t="s">
        <v>1367</v>
      </c>
      <c r="H24" s="774"/>
      <c r="I24" s="774"/>
      <c r="J24" s="774"/>
    </row>
    <row r="25" spans="1:10" x14ac:dyDescent="0.2">
      <c r="A25" s="85" t="s">
        <v>1368</v>
      </c>
      <c r="B25" s="85" t="s">
        <v>956</v>
      </c>
      <c r="C25" s="85" t="s">
        <v>957</v>
      </c>
      <c r="E25" s="85" t="s">
        <v>1369</v>
      </c>
      <c r="F25" s="85" t="s">
        <v>1370</v>
      </c>
      <c r="G25" s="85" t="s">
        <v>1371</v>
      </c>
    </row>
    <row r="26" spans="1:10" x14ac:dyDescent="0.2">
      <c r="A26" s="85" t="s">
        <v>1372</v>
      </c>
      <c r="B26" s="85" t="s">
        <v>959</v>
      </c>
      <c r="C26" s="85" t="s">
        <v>960</v>
      </c>
      <c r="E26" s="85" t="s">
        <v>1373</v>
      </c>
      <c r="F26" s="35" t="s">
        <v>1374</v>
      </c>
      <c r="G26" s="35" t="s">
        <v>1375</v>
      </c>
    </row>
    <row r="27" spans="1:10" x14ac:dyDescent="0.2">
      <c r="A27" s="85" t="s">
        <v>1376</v>
      </c>
      <c r="B27" s="85" t="s">
        <v>1377</v>
      </c>
      <c r="C27" s="85" t="s">
        <v>1378</v>
      </c>
      <c r="F27" s="35"/>
      <c r="G27" s="35"/>
    </row>
    <row r="28" spans="1:10" x14ac:dyDescent="0.2">
      <c r="A28" s="85" t="s">
        <v>1379</v>
      </c>
      <c r="B28" s="85" t="s">
        <v>1380</v>
      </c>
      <c r="C28" s="85" t="s">
        <v>1381</v>
      </c>
    </row>
    <row r="29" spans="1:10" x14ac:dyDescent="0.2">
      <c r="A29" s="85" t="s">
        <v>1382</v>
      </c>
      <c r="B29" s="85" t="s">
        <v>961</v>
      </c>
      <c r="C29" s="85" t="s">
        <v>962</v>
      </c>
    </row>
    <row r="30" spans="1:10" x14ac:dyDescent="0.2">
      <c r="A30" s="85" t="s">
        <v>1383</v>
      </c>
      <c r="B30" s="85" t="s">
        <v>963</v>
      </c>
      <c r="C30" s="85" t="s">
        <v>964</v>
      </c>
    </row>
    <row r="31" spans="1:10" x14ac:dyDescent="0.2">
      <c r="A31" s="85" t="s">
        <v>1384</v>
      </c>
      <c r="B31" s="85" t="s">
        <v>966</v>
      </c>
      <c r="C31" s="85" t="s">
        <v>967</v>
      </c>
    </row>
    <row r="32" spans="1:10" x14ac:dyDescent="0.2">
      <c r="A32" s="85" t="s">
        <v>1385</v>
      </c>
      <c r="B32" s="85" t="s">
        <v>968</v>
      </c>
      <c r="C32" s="85" t="s">
        <v>969</v>
      </c>
    </row>
    <row r="33" spans="1:5" x14ac:dyDescent="0.2">
      <c r="A33" s="85" t="s">
        <v>1386</v>
      </c>
      <c r="B33" s="85" t="s">
        <v>970</v>
      </c>
      <c r="C33" s="85" t="s">
        <v>971</v>
      </c>
    </row>
    <row r="34" spans="1:5" x14ac:dyDescent="0.2">
      <c r="A34" s="85" t="s">
        <v>1387</v>
      </c>
      <c r="B34" s="85" t="s">
        <v>972</v>
      </c>
      <c r="C34" s="85" t="s">
        <v>973</v>
      </c>
    </row>
    <row r="35" spans="1:5" x14ac:dyDescent="0.2">
      <c r="A35" s="85" t="s">
        <v>1388</v>
      </c>
      <c r="B35" s="85" t="s">
        <v>1389</v>
      </c>
      <c r="C35" s="85" t="s">
        <v>1390</v>
      </c>
    </row>
    <row r="36" spans="1:5" x14ac:dyDescent="0.2">
      <c r="A36" s="85" t="s">
        <v>1391</v>
      </c>
      <c r="B36" s="85" t="s">
        <v>975</v>
      </c>
      <c r="C36" s="85" t="s">
        <v>976</v>
      </c>
    </row>
    <row r="37" spans="1:5" x14ac:dyDescent="0.2">
      <c r="A37" s="85" t="s">
        <v>1392</v>
      </c>
      <c r="B37" s="85" t="s">
        <v>977</v>
      </c>
      <c r="C37" s="85" t="s">
        <v>978</v>
      </c>
    </row>
    <row r="38" spans="1:5" x14ac:dyDescent="0.2">
      <c r="A38" s="85" t="s">
        <v>1393</v>
      </c>
      <c r="B38" s="85" t="s">
        <v>981</v>
      </c>
      <c r="C38" s="85" t="s">
        <v>982</v>
      </c>
    </row>
    <row r="39" spans="1:5" x14ac:dyDescent="0.2">
      <c r="A39" s="85" t="s">
        <v>1394</v>
      </c>
      <c r="B39" s="85" t="s">
        <v>983</v>
      </c>
      <c r="C39" s="85" t="s">
        <v>984</v>
      </c>
    </row>
    <row r="40" spans="1:5" x14ac:dyDescent="0.2">
      <c r="A40" s="85" t="s">
        <v>1395</v>
      </c>
      <c r="B40" s="85" t="s">
        <v>985</v>
      </c>
      <c r="C40" s="85" t="s">
        <v>986</v>
      </c>
    </row>
    <row r="41" spans="1:5" x14ac:dyDescent="0.2">
      <c r="A41" s="85" t="s">
        <v>1396</v>
      </c>
      <c r="B41" s="85" t="s">
        <v>987</v>
      </c>
      <c r="C41" s="85" t="s">
        <v>988</v>
      </c>
    </row>
    <row r="42" spans="1:5" x14ac:dyDescent="0.2">
      <c r="A42" s="85" t="s">
        <v>1397</v>
      </c>
      <c r="B42" s="85" t="s">
        <v>989</v>
      </c>
      <c r="C42" s="85" t="s">
        <v>990</v>
      </c>
    </row>
    <row r="43" spans="1:5" ht="12.75" x14ac:dyDescent="0.2">
      <c r="A43" s="85" t="s">
        <v>1398</v>
      </c>
      <c r="B43" s="85" t="s">
        <v>1399</v>
      </c>
      <c r="C43" s="85" t="s">
        <v>1400</v>
      </c>
      <c r="E43" s="775"/>
    </row>
    <row r="44" spans="1:5" ht="12.75" x14ac:dyDescent="0.2">
      <c r="A44" s="85" t="s">
        <v>1401</v>
      </c>
      <c r="B44" s="85" t="s">
        <v>991</v>
      </c>
      <c r="C44" s="85" t="s">
        <v>992</v>
      </c>
      <c r="E44" s="775"/>
    </row>
    <row r="45" spans="1:5" ht="12.75" x14ac:dyDescent="0.2">
      <c r="A45" s="85" t="s">
        <v>1402</v>
      </c>
      <c r="B45" s="85" t="s">
        <v>995</v>
      </c>
      <c r="C45" s="85" t="s">
        <v>996</v>
      </c>
      <c r="E45" s="775"/>
    </row>
    <row r="46" spans="1:5" ht="12.75" x14ac:dyDescent="0.2">
      <c r="A46" s="85" t="s">
        <v>1403</v>
      </c>
      <c r="B46" s="85" t="s">
        <v>998</v>
      </c>
      <c r="C46" s="85" t="s">
        <v>999</v>
      </c>
      <c r="E46" s="775"/>
    </row>
    <row r="47" spans="1:5" ht="12.75" x14ac:dyDescent="0.2">
      <c r="A47" s="85" t="s">
        <v>1404</v>
      </c>
      <c r="B47" s="85" t="s">
        <v>1001</v>
      </c>
      <c r="C47" s="85" t="s">
        <v>1002</v>
      </c>
      <c r="E47" s="775"/>
    </row>
    <row r="48" spans="1:5" ht="12.75" x14ac:dyDescent="0.2">
      <c r="A48" s="85" t="s">
        <v>1405</v>
      </c>
      <c r="B48" s="85" t="s">
        <v>1004</v>
      </c>
      <c r="C48" s="85" t="s">
        <v>1005</v>
      </c>
      <c r="E48" s="775"/>
    </row>
    <row r="49" spans="1:5" ht="12.75" x14ac:dyDescent="0.2">
      <c r="A49" s="85" t="s">
        <v>1406</v>
      </c>
      <c r="B49" s="85" t="s">
        <v>1006</v>
      </c>
      <c r="C49" s="85" t="s">
        <v>1007</v>
      </c>
      <c r="E49" s="775"/>
    </row>
    <row r="50" spans="1:5" ht="12.75" x14ac:dyDescent="0.2">
      <c r="A50" s="85" t="s">
        <v>1407</v>
      </c>
      <c r="B50" s="85" t="s">
        <v>1008</v>
      </c>
      <c r="C50" s="85" t="s">
        <v>1009</v>
      </c>
      <c r="E50" s="775"/>
    </row>
    <row r="51" spans="1:5" ht="12.75" x14ac:dyDescent="0.2">
      <c r="A51" s="85" t="s">
        <v>1408</v>
      </c>
      <c r="B51" s="85" t="s">
        <v>1010</v>
      </c>
      <c r="C51" s="85" t="s">
        <v>1011</v>
      </c>
      <c r="E51" s="775"/>
    </row>
    <row r="52" spans="1:5" ht="12.75" x14ac:dyDescent="0.2">
      <c r="A52" s="85" t="s">
        <v>1409</v>
      </c>
      <c r="B52" s="85" t="s">
        <v>1410</v>
      </c>
      <c r="C52" s="85" t="s">
        <v>1012</v>
      </c>
      <c r="E52" s="775"/>
    </row>
    <row r="53" spans="1:5" ht="12.75" x14ac:dyDescent="0.2">
      <c r="A53" s="85" t="s">
        <v>1411</v>
      </c>
      <c r="B53" s="85" t="s">
        <v>1013</v>
      </c>
      <c r="C53" s="85" t="s">
        <v>1014</v>
      </c>
      <c r="E53" s="775"/>
    </row>
    <row r="54" spans="1:5" ht="12.75" x14ac:dyDescent="0.2">
      <c r="A54" s="85" t="s">
        <v>1412</v>
      </c>
      <c r="B54" s="85" t="s">
        <v>1015</v>
      </c>
      <c r="C54" s="85" t="s">
        <v>1016</v>
      </c>
      <c r="E54" s="775"/>
    </row>
    <row r="55" spans="1:5" x14ac:dyDescent="0.2">
      <c r="A55" s="85" t="s">
        <v>1413</v>
      </c>
      <c r="B55" s="85" t="s">
        <v>1018</v>
      </c>
      <c r="C55" s="85" t="s">
        <v>1019</v>
      </c>
    </row>
    <row r="56" spans="1:5" x14ac:dyDescent="0.2">
      <c r="A56" s="85" t="s">
        <v>1414</v>
      </c>
      <c r="B56" s="85" t="s">
        <v>1415</v>
      </c>
      <c r="C56" s="85" t="s">
        <v>1416</v>
      </c>
    </row>
    <row r="57" spans="1:5" x14ac:dyDescent="0.2">
      <c r="A57" s="85" t="s">
        <v>1417</v>
      </c>
      <c r="B57" s="85" t="s">
        <v>1418</v>
      </c>
      <c r="C57" s="85" t="s">
        <v>1419</v>
      </c>
    </row>
    <row r="58" spans="1:5" x14ac:dyDescent="0.2">
      <c r="A58" s="85" t="s">
        <v>78</v>
      </c>
      <c r="B58" s="85" t="s">
        <v>1022</v>
      </c>
      <c r="C58" s="85" t="s">
        <v>1023</v>
      </c>
    </row>
    <row r="59" spans="1:5" x14ac:dyDescent="0.2">
      <c r="A59" s="85" t="s">
        <v>79</v>
      </c>
      <c r="B59" s="85" t="s">
        <v>1024</v>
      </c>
      <c r="C59" s="85" t="s">
        <v>1420</v>
      </c>
    </row>
    <row r="60" spans="1:5" x14ac:dyDescent="0.2">
      <c r="A60" s="85" t="s">
        <v>80</v>
      </c>
      <c r="B60" s="85" t="s">
        <v>1027</v>
      </c>
      <c r="C60" s="85" t="s">
        <v>1028</v>
      </c>
    </row>
    <row r="61" spans="1:5" x14ac:dyDescent="0.2">
      <c r="A61" s="85" t="s">
        <v>81</v>
      </c>
      <c r="B61" s="85" t="s">
        <v>1030</v>
      </c>
      <c r="C61" s="85" t="s">
        <v>1031</v>
      </c>
    </row>
    <row r="62" spans="1:5" x14ac:dyDescent="0.2">
      <c r="A62" s="85" t="s">
        <v>82</v>
      </c>
      <c r="B62" s="85" t="s">
        <v>1033</v>
      </c>
      <c r="C62" s="85" t="s">
        <v>1034</v>
      </c>
    </row>
    <row r="63" spans="1:5" x14ac:dyDescent="0.2">
      <c r="A63" s="85" t="s">
        <v>83</v>
      </c>
      <c r="B63" s="85" t="s">
        <v>1036</v>
      </c>
      <c r="C63" s="85" t="s">
        <v>1037</v>
      </c>
    </row>
    <row r="64" spans="1:5" x14ac:dyDescent="0.2">
      <c r="A64" s="85" t="s">
        <v>84</v>
      </c>
      <c r="B64" s="85" t="s">
        <v>1038</v>
      </c>
      <c r="C64" s="85" t="s">
        <v>1039</v>
      </c>
    </row>
    <row r="65" spans="1:3" x14ac:dyDescent="0.2">
      <c r="A65" s="776" t="s">
        <v>1421</v>
      </c>
      <c r="B65" s="85" t="s">
        <v>1041</v>
      </c>
      <c r="C65" s="85" t="s">
        <v>1042</v>
      </c>
    </row>
    <row r="66" spans="1:3" x14ac:dyDescent="0.2">
      <c r="A66" s="776" t="s">
        <v>1422</v>
      </c>
      <c r="B66" s="85" t="s">
        <v>1044</v>
      </c>
      <c r="C66" s="85" t="s">
        <v>1045</v>
      </c>
    </row>
    <row r="67" spans="1:3" x14ac:dyDescent="0.2">
      <c r="A67" s="85" t="s">
        <v>1423</v>
      </c>
      <c r="B67" s="85" t="s">
        <v>1424</v>
      </c>
      <c r="C67" s="85" t="s">
        <v>1048</v>
      </c>
    </row>
    <row r="68" spans="1:3" x14ac:dyDescent="0.2">
      <c r="A68" s="85" t="s">
        <v>1425</v>
      </c>
      <c r="B68" s="85" t="s">
        <v>1426</v>
      </c>
      <c r="C68" s="85" t="s">
        <v>1427</v>
      </c>
    </row>
    <row r="69" spans="1:3" x14ac:dyDescent="0.2">
      <c r="A69" s="85" t="s">
        <v>1428</v>
      </c>
      <c r="B69" s="85" t="s">
        <v>1049</v>
      </c>
      <c r="C69" s="85" t="s">
        <v>1050</v>
      </c>
    </row>
    <row r="70" spans="1:3" x14ac:dyDescent="0.2">
      <c r="A70" s="85" t="s">
        <v>1429</v>
      </c>
      <c r="B70" s="85" t="s">
        <v>1051</v>
      </c>
      <c r="C70" s="85" t="s">
        <v>1052</v>
      </c>
    </row>
    <row r="71" spans="1:3" x14ac:dyDescent="0.2">
      <c r="A71" s="85" t="s">
        <v>1430</v>
      </c>
      <c r="B71" s="85" t="s">
        <v>1053</v>
      </c>
      <c r="C71" s="85" t="s">
        <v>1054</v>
      </c>
    </row>
    <row r="72" spans="1:3" x14ac:dyDescent="0.2">
      <c r="A72" s="85" t="s">
        <v>1431</v>
      </c>
      <c r="B72" s="85" t="s">
        <v>1432</v>
      </c>
      <c r="C72" s="85" t="s">
        <v>1433</v>
      </c>
    </row>
    <row r="73" spans="1:3" x14ac:dyDescent="0.2">
      <c r="A73" s="85" t="s">
        <v>1434</v>
      </c>
      <c r="B73" s="85" t="s">
        <v>1435</v>
      </c>
      <c r="C73" s="85" t="s">
        <v>1436</v>
      </c>
    </row>
    <row r="74" spans="1:3" x14ac:dyDescent="0.2">
      <c r="A74" s="85" t="s">
        <v>1437</v>
      </c>
      <c r="B74" s="85" t="s">
        <v>1056</v>
      </c>
      <c r="C74" s="85" t="s">
        <v>1057</v>
      </c>
    </row>
    <row r="75" spans="1:3" x14ac:dyDescent="0.2">
      <c r="A75" s="85" t="s">
        <v>1438</v>
      </c>
      <c r="B75" s="85" t="s">
        <v>1059</v>
      </c>
      <c r="C75" s="85" t="s">
        <v>1060</v>
      </c>
    </row>
    <row r="76" spans="1:3" x14ac:dyDescent="0.2">
      <c r="A76" s="85" t="s">
        <v>1439</v>
      </c>
      <c r="B76" s="85" t="s">
        <v>1062</v>
      </c>
      <c r="C76" s="85" t="s">
        <v>1063</v>
      </c>
    </row>
    <row r="77" spans="1:3" x14ac:dyDescent="0.2">
      <c r="A77" s="85" t="s">
        <v>1440</v>
      </c>
      <c r="B77" s="85" t="s">
        <v>1441</v>
      </c>
      <c r="C77" s="85" t="s">
        <v>1442</v>
      </c>
    </row>
    <row r="78" spans="1:3" x14ac:dyDescent="0.2">
      <c r="A78" s="85" t="s">
        <v>1443</v>
      </c>
      <c r="B78" s="85" t="s">
        <v>1064</v>
      </c>
      <c r="C78" s="85" t="s">
        <v>1065</v>
      </c>
    </row>
    <row r="79" spans="1:3" x14ac:dyDescent="0.2">
      <c r="A79" s="85" t="s">
        <v>1444</v>
      </c>
      <c r="B79" s="85" t="s">
        <v>1067</v>
      </c>
      <c r="C79" s="85" t="s">
        <v>1068</v>
      </c>
    </row>
    <row r="80" spans="1:3" x14ac:dyDescent="0.2">
      <c r="A80" s="85" t="s">
        <v>1445</v>
      </c>
      <c r="B80" s="85" t="s">
        <v>1069</v>
      </c>
      <c r="C80" s="85" t="s">
        <v>1070</v>
      </c>
    </row>
    <row r="81" spans="1:3" x14ac:dyDescent="0.2">
      <c r="A81" s="85" t="s">
        <v>1446</v>
      </c>
      <c r="B81" s="85" t="s">
        <v>1072</v>
      </c>
      <c r="C81" s="85" t="s">
        <v>1073</v>
      </c>
    </row>
    <row r="82" spans="1:3" x14ac:dyDescent="0.2">
      <c r="A82" s="85" t="s">
        <v>1447</v>
      </c>
      <c r="B82" s="85" t="s">
        <v>1075</v>
      </c>
      <c r="C82" s="85" t="s">
        <v>1076</v>
      </c>
    </row>
    <row r="83" spans="1:3" x14ac:dyDescent="0.2">
      <c r="A83" s="85" t="s">
        <v>1448</v>
      </c>
      <c r="B83" s="85" t="s">
        <v>1078</v>
      </c>
      <c r="C83" s="85" t="s">
        <v>1079</v>
      </c>
    </row>
    <row r="84" spans="1:3" ht="12" customHeight="1" x14ac:dyDescent="0.2">
      <c r="A84" s="85" t="s">
        <v>1449</v>
      </c>
      <c r="B84" s="85" t="s">
        <v>1082</v>
      </c>
      <c r="C84" s="85" t="s">
        <v>1083</v>
      </c>
    </row>
    <row r="85" spans="1:3" x14ac:dyDescent="0.2">
      <c r="A85" s="85" t="s">
        <v>1450</v>
      </c>
      <c r="B85" s="85" t="s">
        <v>1084</v>
      </c>
      <c r="C85" s="85" t="s">
        <v>1085</v>
      </c>
    </row>
    <row r="86" spans="1:3" x14ac:dyDescent="0.2">
      <c r="A86" s="85" t="s">
        <v>1451</v>
      </c>
      <c r="B86" s="85" t="s">
        <v>1452</v>
      </c>
      <c r="C86" s="85" t="s">
        <v>1453</v>
      </c>
    </row>
    <row r="87" spans="1:3" x14ac:dyDescent="0.2">
      <c r="A87" s="85" t="s">
        <v>1454</v>
      </c>
      <c r="B87" s="85" t="s">
        <v>1086</v>
      </c>
      <c r="C87" s="85" t="s">
        <v>1087</v>
      </c>
    </row>
    <row r="88" spans="1:3" x14ac:dyDescent="0.2">
      <c r="A88" s="85" t="s">
        <v>92</v>
      </c>
      <c r="B88" s="85" t="s">
        <v>1088</v>
      </c>
      <c r="C88" s="85" t="s">
        <v>1455</v>
      </c>
    </row>
    <row r="89" spans="1:3" x14ac:dyDescent="0.2">
      <c r="A89" s="85" t="s">
        <v>1456</v>
      </c>
      <c r="B89" s="85" t="s">
        <v>1089</v>
      </c>
      <c r="C89" s="85" t="s">
        <v>1090</v>
      </c>
    </row>
    <row r="90" spans="1:3" x14ac:dyDescent="0.2">
      <c r="A90" s="85" t="s">
        <v>1457</v>
      </c>
      <c r="B90" s="85" t="s">
        <v>1092</v>
      </c>
      <c r="C90" s="85" t="s">
        <v>1093</v>
      </c>
    </row>
    <row r="91" spans="1:3" x14ac:dyDescent="0.2">
      <c r="A91" s="85" t="s">
        <v>1458</v>
      </c>
      <c r="B91" s="85" t="s">
        <v>1095</v>
      </c>
      <c r="C91" s="85" t="s">
        <v>1096</v>
      </c>
    </row>
    <row r="92" spans="1:3" x14ac:dyDescent="0.2">
      <c r="A92" s="85" t="s">
        <v>1459</v>
      </c>
      <c r="B92" s="85" t="s">
        <v>1098</v>
      </c>
      <c r="C92" s="85" t="s">
        <v>1099</v>
      </c>
    </row>
    <row r="93" spans="1:3" x14ac:dyDescent="0.2">
      <c r="A93" s="85" t="s">
        <v>1460</v>
      </c>
      <c r="B93" s="85" t="s">
        <v>1101</v>
      </c>
      <c r="C93" s="85" t="s">
        <v>1102</v>
      </c>
    </row>
    <row r="94" spans="1:3" ht="12" customHeight="1" x14ac:dyDescent="0.2">
      <c r="A94" s="85" t="s">
        <v>1461</v>
      </c>
      <c r="B94" s="85" t="s">
        <v>1106</v>
      </c>
      <c r="C94" s="85" t="s">
        <v>1104</v>
      </c>
    </row>
    <row r="95" spans="1:3" x14ac:dyDescent="0.2">
      <c r="A95" s="85" t="s">
        <v>1462</v>
      </c>
      <c r="B95" s="85" t="s">
        <v>1108</v>
      </c>
      <c r="C95" s="85" t="s">
        <v>1109</v>
      </c>
    </row>
    <row r="96" spans="1:3" x14ac:dyDescent="0.2">
      <c r="A96" s="85" t="s">
        <v>1463</v>
      </c>
      <c r="B96" s="85" t="s">
        <v>1110</v>
      </c>
      <c r="C96" s="85" t="s">
        <v>1111</v>
      </c>
    </row>
    <row r="97" spans="1:3" x14ac:dyDescent="0.2">
      <c r="A97" s="85" t="s">
        <v>1464</v>
      </c>
      <c r="B97" s="85" t="s">
        <v>1112</v>
      </c>
      <c r="C97" s="85" t="s">
        <v>1113</v>
      </c>
    </row>
    <row r="98" spans="1:3" x14ac:dyDescent="0.2">
      <c r="A98" s="85" t="s">
        <v>1465</v>
      </c>
      <c r="B98" s="85" t="s">
        <v>1466</v>
      </c>
      <c r="C98" s="85" t="s">
        <v>1467</v>
      </c>
    </row>
    <row r="99" spans="1:3" x14ac:dyDescent="0.2">
      <c r="A99" s="85" t="s">
        <v>1468</v>
      </c>
      <c r="B99" s="85" t="s">
        <v>1115</v>
      </c>
      <c r="C99" s="85" t="s">
        <v>1116</v>
      </c>
    </row>
    <row r="100" spans="1:3" x14ac:dyDescent="0.2">
      <c r="A100" s="85" t="s">
        <v>1469</v>
      </c>
      <c r="B100" s="85" t="s">
        <v>1018</v>
      </c>
      <c r="C100" s="85" t="s">
        <v>1118</v>
      </c>
    </row>
    <row r="101" spans="1:3" x14ac:dyDescent="0.2">
      <c r="A101" s="85" t="s">
        <v>1470</v>
      </c>
      <c r="B101" s="85" t="s">
        <v>1013</v>
      </c>
      <c r="C101" s="85" t="s">
        <v>1120</v>
      </c>
    </row>
    <row r="102" spans="1:3" x14ac:dyDescent="0.2">
      <c r="A102" s="85" t="s">
        <v>1471</v>
      </c>
      <c r="B102" s="85" t="s">
        <v>1472</v>
      </c>
      <c r="C102" s="85" t="s">
        <v>1473</v>
      </c>
    </row>
    <row r="105" spans="1:3" x14ac:dyDescent="0.2">
      <c r="A105" s="85" t="s">
        <v>1474</v>
      </c>
      <c r="B105" s="85" t="s">
        <v>1475</v>
      </c>
      <c r="C105" s="85" t="s">
        <v>1476</v>
      </c>
    </row>
    <row r="106" spans="1:3" x14ac:dyDescent="0.2">
      <c r="A106" s="85" t="s">
        <v>1477</v>
      </c>
      <c r="B106" s="85" t="s">
        <v>1478</v>
      </c>
      <c r="C106" s="85" t="s">
        <v>1479</v>
      </c>
    </row>
    <row r="107" spans="1:3" x14ac:dyDescent="0.2">
      <c r="A107" s="85" t="s">
        <v>1480</v>
      </c>
      <c r="B107" s="85" t="s">
        <v>1481</v>
      </c>
      <c r="C107" s="85" t="s">
        <v>1482</v>
      </c>
    </row>
    <row r="108" spans="1:3" x14ac:dyDescent="0.2">
      <c r="A108" s="85" t="s">
        <v>1483</v>
      </c>
      <c r="B108" s="85" t="s">
        <v>1484</v>
      </c>
      <c r="C108" s="85" t="s">
        <v>1485</v>
      </c>
    </row>
    <row r="109" spans="1:3" x14ac:dyDescent="0.2">
      <c r="A109" s="85" t="s">
        <v>1486</v>
      </c>
      <c r="B109" s="85" t="s">
        <v>1487</v>
      </c>
      <c r="C109" s="85" t="s">
        <v>1488</v>
      </c>
    </row>
    <row r="110" spans="1:3" x14ac:dyDescent="0.2">
      <c r="A110" s="85" t="s">
        <v>1489</v>
      </c>
      <c r="B110" s="85" t="s">
        <v>1490</v>
      </c>
      <c r="C110" s="85" t="s">
        <v>1491</v>
      </c>
    </row>
    <row r="111" spans="1:3" x14ac:dyDescent="0.2">
      <c r="A111" s="85" t="s">
        <v>1492</v>
      </c>
      <c r="B111" s="85" t="s">
        <v>1493</v>
      </c>
      <c r="C111" s="85" t="s">
        <v>1494</v>
      </c>
    </row>
    <row r="112" spans="1:3" x14ac:dyDescent="0.2">
      <c r="A112" s="85" t="s">
        <v>98</v>
      </c>
      <c r="B112" s="85" t="s">
        <v>1142</v>
      </c>
      <c r="C112" s="85" t="s">
        <v>1143</v>
      </c>
    </row>
    <row r="113" spans="1:3" x14ac:dyDescent="0.2">
      <c r="A113" s="85" t="s">
        <v>736</v>
      </c>
      <c r="B113" s="85" t="s">
        <v>1495</v>
      </c>
      <c r="C113" s="85" t="s">
        <v>1496</v>
      </c>
    </row>
    <row r="114" spans="1:3" x14ac:dyDescent="0.2">
      <c r="A114" s="85" t="s">
        <v>737</v>
      </c>
      <c r="B114" s="85" t="s">
        <v>1497</v>
      </c>
      <c r="C114" s="85" t="s">
        <v>1498</v>
      </c>
    </row>
    <row r="115" spans="1:3" x14ac:dyDescent="0.2">
      <c r="A115" s="85" t="s">
        <v>738</v>
      </c>
      <c r="B115" s="85" t="s">
        <v>1499</v>
      </c>
      <c r="C115" s="85" t="s">
        <v>1500</v>
      </c>
    </row>
    <row r="116" spans="1:3" x14ac:dyDescent="0.2">
      <c r="A116" s="85" t="s">
        <v>739</v>
      </c>
      <c r="B116" s="85" t="s">
        <v>1501</v>
      </c>
      <c r="C116" s="85" t="s">
        <v>1502</v>
      </c>
    </row>
    <row r="117" spans="1:3" x14ac:dyDescent="0.2">
      <c r="A117" s="85" t="s">
        <v>740</v>
      </c>
      <c r="B117" s="85" t="s">
        <v>1503</v>
      </c>
      <c r="C117" s="85" t="s">
        <v>1504</v>
      </c>
    </row>
    <row r="118" spans="1:3" x14ac:dyDescent="0.2">
      <c r="A118" s="85" t="s">
        <v>1505</v>
      </c>
      <c r="B118" s="85" t="s">
        <v>1506</v>
      </c>
      <c r="C118" s="85" t="s">
        <v>1507</v>
      </c>
    </row>
    <row r="119" spans="1:3" x14ac:dyDescent="0.2">
      <c r="A119" s="85" t="s">
        <v>742</v>
      </c>
      <c r="B119" s="85" t="s">
        <v>1508</v>
      </c>
      <c r="C119" s="85" t="s">
        <v>1509</v>
      </c>
    </row>
    <row r="120" spans="1:3" x14ac:dyDescent="0.2">
      <c r="A120" s="85" t="s">
        <v>743</v>
      </c>
      <c r="B120" s="85" t="s">
        <v>1510</v>
      </c>
      <c r="C120" s="85" t="s">
        <v>1511</v>
      </c>
    </row>
    <row r="121" spans="1:3" x14ac:dyDescent="0.2">
      <c r="A121" s="85" t="s">
        <v>744</v>
      </c>
      <c r="B121" s="85" t="s">
        <v>1512</v>
      </c>
      <c r="C121" s="85" t="s">
        <v>1513</v>
      </c>
    </row>
    <row r="122" spans="1:3" x14ac:dyDescent="0.2">
      <c r="A122" s="85" t="s">
        <v>1514</v>
      </c>
      <c r="B122" s="85" t="s">
        <v>1515</v>
      </c>
      <c r="C122" s="85" t="s">
        <v>1516</v>
      </c>
    </row>
    <row r="123" spans="1:3" x14ac:dyDescent="0.2">
      <c r="A123" s="85" t="s">
        <v>1517</v>
      </c>
      <c r="B123" s="85" t="s">
        <v>1518</v>
      </c>
      <c r="C123" s="85" t="s">
        <v>1519</v>
      </c>
    </row>
    <row r="124" spans="1:3" x14ac:dyDescent="0.2">
      <c r="A124" s="85" t="s">
        <v>1520</v>
      </c>
      <c r="B124" s="85" t="s">
        <v>1521</v>
      </c>
      <c r="C124" s="85" t="s">
        <v>1522</v>
      </c>
    </row>
    <row r="125" spans="1:3" x14ac:dyDescent="0.2">
      <c r="A125" s="85" t="s">
        <v>101</v>
      </c>
      <c r="B125" s="85" t="s">
        <v>1178</v>
      </c>
      <c r="C125" s="85" t="s">
        <v>1179</v>
      </c>
    </row>
    <row r="126" spans="1:3" x14ac:dyDescent="0.2">
      <c r="A126" s="85" t="s">
        <v>1523</v>
      </c>
      <c r="B126" s="85" t="s">
        <v>1524</v>
      </c>
      <c r="C126" s="85" t="s">
        <v>1525</v>
      </c>
    </row>
    <row r="127" spans="1:3" x14ac:dyDescent="0.2">
      <c r="A127" s="85" t="s">
        <v>1526</v>
      </c>
      <c r="B127" s="85" t="s">
        <v>1527</v>
      </c>
      <c r="C127" s="85" t="s">
        <v>1528</v>
      </c>
    </row>
    <row r="128" spans="1:3" x14ac:dyDescent="0.2">
      <c r="A128" s="85" t="s">
        <v>102</v>
      </c>
      <c r="B128" s="85" t="s">
        <v>1186</v>
      </c>
      <c r="C128" s="85" t="s">
        <v>1187</v>
      </c>
    </row>
    <row r="129" spans="1:3" x14ac:dyDescent="0.2">
      <c r="A129" s="85" t="s">
        <v>1529</v>
      </c>
      <c r="B129" s="85" t="s">
        <v>1530</v>
      </c>
      <c r="C129" s="85" t="s">
        <v>1531</v>
      </c>
    </row>
    <row r="130" spans="1:3" x14ac:dyDescent="0.2">
      <c r="A130" s="85" t="s">
        <v>103</v>
      </c>
      <c r="B130" s="85" t="s">
        <v>1189</v>
      </c>
      <c r="C130" s="85" t="s">
        <v>1190</v>
      </c>
    </row>
    <row r="131" spans="1:3" x14ac:dyDescent="0.2">
      <c r="A131" s="85" t="s">
        <v>1532</v>
      </c>
      <c r="B131" s="85" t="s">
        <v>1533</v>
      </c>
      <c r="C131" s="85" t="s">
        <v>1534</v>
      </c>
    </row>
    <row r="132" spans="1:3" x14ac:dyDescent="0.2">
      <c r="A132" s="85" t="s">
        <v>104</v>
      </c>
      <c r="B132" s="85" t="s">
        <v>1186</v>
      </c>
      <c r="C132" s="85" t="s">
        <v>1192</v>
      </c>
    </row>
    <row r="133" spans="1:3" x14ac:dyDescent="0.2">
      <c r="A133" s="85" t="s">
        <v>1535</v>
      </c>
      <c r="B133" s="85" t="s">
        <v>1536</v>
      </c>
      <c r="C133" s="85" t="s">
        <v>1537</v>
      </c>
    </row>
    <row r="134" spans="1:3" x14ac:dyDescent="0.2">
      <c r="A134" s="85" t="s">
        <v>102</v>
      </c>
      <c r="B134" s="85" t="s">
        <v>1186</v>
      </c>
      <c r="C134" s="85" t="s">
        <v>1196</v>
      </c>
    </row>
    <row r="135" spans="1:3" x14ac:dyDescent="0.2">
      <c r="A135" s="85" t="s">
        <v>1538</v>
      </c>
      <c r="B135" s="85" t="s">
        <v>1539</v>
      </c>
      <c r="C135" s="85" t="s">
        <v>1540</v>
      </c>
    </row>
    <row r="136" spans="1:3" x14ac:dyDescent="0.2">
      <c r="A136" s="85" t="s">
        <v>105</v>
      </c>
      <c r="B136" s="85" t="s">
        <v>1200</v>
      </c>
      <c r="C136" s="85" t="s">
        <v>1201</v>
      </c>
    </row>
    <row r="137" spans="1:3" x14ac:dyDescent="0.2">
      <c r="A137" s="85" t="s">
        <v>1541</v>
      </c>
      <c r="B137" s="85" t="s">
        <v>1542</v>
      </c>
      <c r="C137" s="85" t="s">
        <v>1543</v>
      </c>
    </row>
    <row r="138" spans="1:3" x14ac:dyDescent="0.2">
      <c r="A138" s="85" t="s">
        <v>1544</v>
      </c>
      <c r="B138" s="85" t="s">
        <v>1545</v>
      </c>
      <c r="C138" s="85" t="s">
        <v>1546</v>
      </c>
    </row>
    <row r="139" spans="1:3" x14ac:dyDescent="0.2">
      <c r="A139" s="85" t="s">
        <v>106</v>
      </c>
      <c r="B139" s="85" t="s">
        <v>1206</v>
      </c>
      <c r="C139" s="85" t="s">
        <v>1207</v>
      </c>
    </row>
    <row r="140" spans="1:3" x14ac:dyDescent="0.2">
      <c r="A140" s="85" t="s">
        <v>1547</v>
      </c>
      <c r="B140" s="85" t="s">
        <v>1548</v>
      </c>
      <c r="C140" s="85" t="s">
        <v>1549</v>
      </c>
    </row>
    <row r="141" spans="1:3" x14ac:dyDescent="0.2">
      <c r="A141" s="85" t="s">
        <v>106</v>
      </c>
      <c r="B141" s="85" t="s">
        <v>1206</v>
      </c>
      <c r="C141" s="85" t="s">
        <v>1209</v>
      </c>
    </row>
    <row r="142" spans="1:3" x14ac:dyDescent="0.2">
      <c r="A142" s="85" t="s">
        <v>1550</v>
      </c>
      <c r="B142" s="85" t="s">
        <v>1551</v>
      </c>
      <c r="C142" s="85" t="s">
        <v>1552</v>
      </c>
    </row>
    <row r="143" spans="1:3" x14ac:dyDescent="0.2">
      <c r="A143" s="85" t="s">
        <v>1553</v>
      </c>
      <c r="B143" s="85" t="s">
        <v>1554</v>
      </c>
      <c r="C143" s="85" t="s">
        <v>1555</v>
      </c>
    </row>
    <row r="144" spans="1:3" x14ac:dyDescent="0.2">
      <c r="A144" s="85" t="s">
        <v>105</v>
      </c>
      <c r="B144" s="85" t="s">
        <v>1200</v>
      </c>
      <c r="C144" s="85" t="s">
        <v>1292</v>
      </c>
    </row>
    <row r="145" spans="1:3" x14ac:dyDescent="0.2">
      <c r="A145" s="85" t="s">
        <v>1556</v>
      </c>
      <c r="B145" s="85" t="s">
        <v>1557</v>
      </c>
      <c r="C145" s="85" t="s">
        <v>1558</v>
      </c>
    </row>
    <row r="146" spans="1:3" x14ac:dyDescent="0.2">
      <c r="A146" s="85" t="s">
        <v>1559</v>
      </c>
      <c r="B146" s="85" t="s">
        <v>1560</v>
      </c>
      <c r="C146" s="85" t="s">
        <v>1561</v>
      </c>
    </row>
    <row r="147" spans="1:3" x14ac:dyDescent="0.2">
      <c r="A147" s="85" t="s">
        <v>1562</v>
      </c>
      <c r="B147" s="85" t="s">
        <v>1563</v>
      </c>
      <c r="C147" s="85" t="s">
        <v>1564</v>
      </c>
    </row>
    <row r="148" spans="1:3" x14ac:dyDescent="0.2">
      <c r="A148" s="85" t="s">
        <v>1565</v>
      </c>
      <c r="B148" s="85" t="s">
        <v>1566</v>
      </c>
      <c r="C148" s="85" t="s">
        <v>1567</v>
      </c>
    </row>
    <row r="149" spans="1:3" x14ac:dyDescent="0.2">
      <c r="A149" s="85" t="s">
        <v>1568</v>
      </c>
      <c r="B149" s="85" t="s">
        <v>1569</v>
      </c>
      <c r="C149" s="85" t="s">
        <v>1570</v>
      </c>
    </row>
    <row r="150" spans="1:3" x14ac:dyDescent="0.2">
      <c r="A150" s="85" t="s">
        <v>1571</v>
      </c>
      <c r="B150" s="85" t="s">
        <v>1572</v>
      </c>
      <c r="C150" s="85" t="s">
        <v>1573</v>
      </c>
    </row>
    <row r="151" spans="1:3" x14ac:dyDescent="0.2">
      <c r="A151" s="85" t="s">
        <v>1574</v>
      </c>
      <c r="B151" s="85" t="s">
        <v>1575</v>
      </c>
      <c r="C151" s="85" t="s">
        <v>1576</v>
      </c>
    </row>
    <row r="152" spans="1:3" x14ac:dyDescent="0.2">
      <c r="A152" s="85" t="s">
        <v>445</v>
      </c>
      <c r="B152" s="85" t="s">
        <v>1577</v>
      </c>
      <c r="C152" s="85" t="s">
        <v>1578</v>
      </c>
    </row>
    <row r="153" spans="1:3" x14ac:dyDescent="0.2">
      <c r="A153" s="85" t="s">
        <v>1579</v>
      </c>
      <c r="B153" s="85" t="s">
        <v>1580</v>
      </c>
      <c r="C153" s="85" t="s">
        <v>1581</v>
      </c>
    </row>
    <row r="154" spans="1:3" x14ac:dyDescent="0.2">
      <c r="A154" s="85" t="s">
        <v>1582</v>
      </c>
      <c r="B154" s="85" t="s">
        <v>1583</v>
      </c>
      <c r="C154" s="85" t="s">
        <v>1584</v>
      </c>
    </row>
    <row r="155" spans="1:3" x14ac:dyDescent="0.2">
      <c r="A155" s="85" t="s">
        <v>1585</v>
      </c>
      <c r="B155" s="85" t="s">
        <v>1586</v>
      </c>
      <c r="C155" s="85" t="s">
        <v>1587</v>
      </c>
    </row>
    <row r="156" spans="1:3" x14ac:dyDescent="0.2">
      <c r="A156" s="85" t="s">
        <v>1588</v>
      </c>
      <c r="B156" s="85" t="s">
        <v>1589</v>
      </c>
      <c r="C156" s="85" t="s">
        <v>1590</v>
      </c>
    </row>
    <row r="160" spans="1:3" x14ac:dyDescent="0.2">
      <c r="A160" s="85" t="s">
        <v>1591</v>
      </c>
      <c r="B160" s="85" t="s">
        <v>1592</v>
      </c>
      <c r="C160" s="85" t="s">
        <v>1593</v>
      </c>
    </row>
    <row r="161" spans="1:3" x14ac:dyDescent="0.2">
      <c r="A161" s="85" t="s">
        <v>1594</v>
      </c>
      <c r="B161" s="85" t="s">
        <v>1595</v>
      </c>
      <c r="C161" s="85" t="s">
        <v>1596</v>
      </c>
    </row>
    <row r="162" spans="1:3" x14ac:dyDescent="0.2">
      <c r="A162" s="85" t="s">
        <v>1597</v>
      </c>
      <c r="B162" s="85" t="s">
        <v>1598</v>
      </c>
      <c r="C162" s="85" t="s">
        <v>1599</v>
      </c>
    </row>
    <row r="163" spans="1:3" x14ac:dyDescent="0.2">
      <c r="A163" s="85" t="s">
        <v>1600</v>
      </c>
      <c r="B163" s="85" t="s">
        <v>1601</v>
      </c>
      <c r="C163" s="85" t="s">
        <v>1602</v>
      </c>
    </row>
    <row r="164" spans="1:3" x14ac:dyDescent="0.2">
      <c r="A164" s="85" t="s">
        <v>1603</v>
      </c>
      <c r="B164" s="85" t="s">
        <v>1604</v>
      </c>
      <c r="C164" s="85" t="s">
        <v>1605</v>
      </c>
    </row>
    <row r="165" spans="1:3" x14ac:dyDescent="0.2">
      <c r="A165" s="85" t="s">
        <v>1606</v>
      </c>
      <c r="B165" s="85" t="s">
        <v>1607</v>
      </c>
      <c r="C165" s="85" t="s">
        <v>1608</v>
      </c>
    </row>
    <row r="166" spans="1:3" x14ac:dyDescent="0.2">
      <c r="A166" s="85" t="s">
        <v>1609</v>
      </c>
      <c r="B166" s="85" t="s">
        <v>1610</v>
      </c>
      <c r="C166" s="85" t="s">
        <v>1611</v>
      </c>
    </row>
    <row r="167" spans="1:3" x14ac:dyDescent="0.2">
      <c r="A167" s="85" t="s">
        <v>1612</v>
      </c>
      <c r="B167" s="85" t="s">
        <v>1613</v>
      </c>
      <c r="C167" s="85" t="s">
        <v>1614</v>
      </c>
    </row>
    <row r="168" spans="1:3" x14ac:dyDescent="0.2">
      <c r="A168" s="85" t="s">
        <v>1615</v>
      </c>
      <c r="B168" s="85" t="s">
        <v>1616</v>
      </c>
      <c r="C168" s="85" t="s">
        <v>1617</v>
      </c>
    </row>
    <row r="169" spans="1:3" x14ac:dyDescent="0.2">
      <c r="A169" s="85" t="s">
        <v>1618</v>
      </c>
      <c r="B169" s="85" t="s">
        <v>1619</v>
      </c>
      <c r="C169" s="85" t="s">
        <v>1620</v>
      </c>
    </row>
    <row r="170" spans="1:3" x14ac:dyDescent="0.2">
      <c r="A170" s="85" t="s">
        <v>1621</v>
      </c>
      <c r="B170" s="85" t="s">
        <v>1622</v>
      </c>
      <c r="C170" s="85" t="s">
        <v>1623</v>
      </c>
    </row>
    <row r="171" spans="1:3" x14ac:dyDescent="0.2">
      <c r="A171" s="85" t="s">
        <v>1624</v>
      </c>
      <c r="B171" s="85" t="s">
        <v>1625</v>
      </c>
      <c r="C171" s="85" t="s">
        <v>1626</v>
      </c>
    </row>
    <row r="172" spans="1:3" x14ac:dyDescent="0.2">
      <c r="A172" s="85" t="s">
        <v>1627</v>
      </c>
      <c r="B172" s="85" t="s">
        <v>1628</v>
      </c>
      <c r="C172" s="85" t="s">
        <v>1629</v>
      </c>
    </row>
    <row r="173" spans="1:3" x14ac:dyDescent="0.2">
      <c r="A173" s="85" t="s">
        <v>1630</v>
      </c>
      <c r="B173" s="85" t="s">
        <v>1631</v>
      </c>
      <c r="C173" s="85" t="s">
        <v>1632</v>
      </c>
    </row>
    <row r="174" spans="1:3" x14ac:dyDescent="0.2">
      <c r="A174" s="85" t="s">
        <v>1633</v>
      </c>
      <c r="B174" s="85" t="s">
        <v>1634</v>
      </c>
      <c r="C174" s="85" t="s">
        <v>1635</v>
      </c>
    </row>
    <row r="175" spans="1:3" x14ac:dyDescent="0.2">
      <c r="A175" s="85" t="s">
        <v>1636</v>
      </c>
      <c r="B175" s="85" t="s">
        <v>1637</v>
      </c>
      <c r="C175" s="85" t="s">
        <v>1638</v>
      </c>
    </row>
    <row r="176" spans="1:3" x14ac:dyDescent="0.2">
      <c r="A176" s="85" t="s">
        <v>1639</v>
      </c>
      <c r="B176" s="85" t="s">
        <v>1640</v>
      </c>
      <c r="C176" s="85" t="s">
        <v>1641</v>
      </c>
    </row>
    <row r="177" spans="1:3" x14ac:dyDescent="0.2">
      <c r="A177" s="85" t="s">
        <v>1642</v>
      </c>
      <c r="B177" s="85" t="s">
        <v>1643</v>
      </c>
      <c r="C177" s="85" t="s">
        <v>1644</v>
      </c>
    </row>
    <row r="178" spans="1:3" x14ac:dyDescent="0.2">
      <c r="A178" s="85" t="s">
        <v>1645</v>
      </c>
      <c r="B178" s="85" t="s">
        <v>1646</v>
      </c>
      <c r="C178" s="85" t="s">
        <v>1647</v>
      </c>
    </row>
    <row r="179" spans="1:3" x14ac:dyDescent="0.2">
      <c r="A179" s="85" t="s">
        <v>1648</v>
      </c>
      <c r="B179" s="85" t="s">
        <v>1649</v>
      </c>
      <c r="C179" s="85" t="s">
        <v>1650</v>
      </c>
    </row>
    <row r="180" spans="1:3" x14ac:dyDescent="0.2">
      <c r="A180" s="85" t="s">
        <v>1651</v>
      </c>
      <c r="B180" s="85" t="s">
        <v>1652</v>
      </c>
      <c r="C180" s="85" t="s">
        <v>1653</v>
      </c>
    </row>
    <row r="181" spans="1:3" x14ac:dyDescent="0.2">
      <c r="A181" s="85" t="s">
        <v>1654</v>
      </c>
      <c r="B181" s="85" t="s">
        <v>1655</v>
      </c>
      <c r="C181" s="85" t="s">
        <v>1656</v>
      </c>
    </row>
    <row r="182" spans="1:3" x14ac:dyDescent="0.2">
      <c r="A182" s="85" t="s">
        <v>1657</v>
      </c>
      <c r="B182" s="85" t="s">
        <v>1658</v>
      </c>
      <c r="C182" s="85" t="s">
        <v>1659</v>
      </c>
    </row>
    <row r="183" spans="1:3" x14ac:dyDescent="0.2">
      <c r="A183" s="85" t="s">
        <v>1660</v>
      </c>
      <c r="B183" s="85" t="s">
        <v>1661</v>
      </c>
      <c r="C183" s="85" t="s">
        <v>1662</v>
      </c>
    </row>
    <row r="184" spans="1:3" x14ac:dyDescent="0.2">
      <c r="A184" s="85" t="s">
        <v>1663</v>
      </c>
      <c r="B184" s="85" t="s">
        <v>1664</v>
      </c>
      <c r="C184" s="85" t="s">
        <v>1665</v>
      </c>
    </row>
    <row r="185" spans="1:3" x14ac:dyDescent="0.2">
      <c r="A185" s="85" t="s">
        <v>1666</v>
      </c>
      <c r="B185" s="85" t="s">
        <v>1667</v>
      </c>
      <c r="C185" s="85" t="s">
        <v>1668</v>
      </c>
    </row>
    <row r="186" spans="1:3" x14ac:dyDescent="0.2">
      <c r="A186" s="85" t="s">
        <v>1669</v>
      </c>
      <c r="B186" s="85" t="s">
        <v>1670</v>
      </c>
      <c r="C186" s="85" t="s">
        <v>1671</v>
      </c>
    </row>
    <row r="187" spans="1:3" x14ac:dyDescent="0.2">
      <c r="A187" s="85" t="s">
        <v>1672</v>
      </c>
      <c r="B187" s="85" t="s">
        <v>1673</v>
      </c>
      <c r="C187" s="85" t="s">
        <v>1674</v>
      </c>
    </row>
    <row r="188" spans="1:3" x14ac:dyDescent="0.2">
      <c r="A188" s="85" t="s">
        <v>1675</v>
      </c>
      <c r="B188" s="85" t="s">
        <v>1676</v>
      </c>
      <c r="C188" s="85" t="s">
        <v>1677</v>
      </c>
    </row>
    <row r="189" spans="1:3" x14ac:dyDescent="0.2">
      <c r="A189" s="85" t="s">
        <v>1678</v>
      </c>
      <c r="B189" s="85" t="s">
        <v>1679</v>
      </c>
      <c r="C189" s="85" t="s">
        <v>1680</v>
      </c>
    </row>
    <row r="190" spans="1:3" x14ac:dyDescent="0.2">
      <c r="A190" s="85" t="s">
        <v>1681</v>
      </c>
      <c r="B190" s="85" t="s">
        <v>1682</v>
      </c>
      <c r="C190" s="85" t="s">
        <v>1683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23"/>
  </sheetPr>
  <dimension ref="A1:F31"/>
  <sheetViews>
    <sheetView topLeftCell="A24" workbookViewId="0">
      <selection activeCell="D1" sqref="D1"/>
    </sheetView>
  </sheetViews>
  <sheetFormatPr defaultColWidth="8.88671875" defaultRowHeight="15.75" x14ac:dyDescent="0.25"/>
  <cols>
    <col min="1" max="1" width="47.44140625" style="777" customWidth="1"/>
    <col min="2" max="2" width="22.109375" style="777" customWidth="1"/>
    <col min="3" max="16384" width="8.88671875" style="777"/>
  </cols>
  <sheetData>
    <row r="1" spans="1:6" x14ac:dyDescent="0.25">
      <c r="A1" s="2"/>
      <c r="B1" s="2"/>
      <c r="C1" s="2"/>
      <c r="D1" s="65" t="s">
        <v>244</v>
      </c>
      <c r="E1" s="778"/>
      <c r="F1" s="778"/>
    </row>
    <row r="2" spans="1:6" ht="18" x14ac:dyDescent="0.25">
      <c r="A2" s="1037" t="s">
        <v>1684</v>
      </c>
      <c r="B2" s="1037"/>
      <c r="C2" s="2"/>
      <c r="D2" s="66"/>
      <c r="E2" s="778"/>
      <c r="F2" s="778"/>
    </row>
    <row r="3" spans="1:6" ht="18" x14ac:dyDescent="0.25">
      <c r="A3" s="779"/>
      <c r="B3" s="2"/>
      <c r="C3" s="2"/>
      <c r="D3" s="2"/>
    </row>
    <row r="4" spans="1:6" ht="18" x14ac:dyDescent="0.25">
      <c r="A4" s="1038" t="str">
        <f>Alapadatok!$E$9</f>
        <v>Minta Kft.</v>
      </c>
      <c r="B4" s="1038"/>
      <c r="C4" s="2"/>
      <c r="D4" s="2"/>
    </row>
    <row r="5" spans="1:6" ht="18" x14ac:dyDescent="0.25">
      <c r="A5" s="1037" t="str">
        <f>CONCATENATE(Alapadatok!$E$13,"i  beszámolójából")</f>
        <v>2025. évi  beszámolójából</v>
      </c>
      <c r="B5" s="1037"/>
      <c r="C5" s="50"/>
      <c r="D5" s="50"/>
    </row>
    <row r="6" spans="1:6" x14ac:dyDescent="0.25">
      <c r="A6" s="2"/>
      <c r="B6" s="72"/>
      <c r="C6" s="50"/>
      <c r="D6" s="50"/>
    </row>
    <row r="7" spans="1:6" x14ac:dyDescent="0.25">
      <c r="A7" s="2"/>
      <c r="B7" s="780"/>
      <c r="C7" s="50"/>
      <c r="D7" s="50"/>
    </row>
    <row r="8" spans="1:6" x14ac:dyDescent="0.25">
      <c r="A8" s="6"/>
      <c r="B8" s="781"/>
      <c r="C8" s="64"/>
      <c r="D8" s="2"/>
    </row>
    <row r="9" spans="1:6" x14ac:dyDescent="0.25">
      <c r="A9" s="6" t="s">
        <v>1685</v>
      </c>
      <c r="B9" s="782" t="str">
        <f>Alapadatok!$E$12</f>
        <v>Budapest, 2026. március 24.</v>
      </c>
      <c r="C9" s="64"/>
      <c r="D9" s="2"/>
    </row>
    <row r="10" spans="1:6" ht="18" customHeight="1" x14ac:dyDescent="0.25">
      <c r="A10" s="783" t="s">
        <v>22</v>
      </c>
      <c r="B10" s="782" t="str">
        <f>Alapadatok!F20</f>
        <v>Éves beszámoló</v>
      </c>
      <c r="C10" s="2"/>
      <c r="D10" s="2"/>
    </row>
    <row r="11" spans="1:6" ht="18" customHeight="1" x14ac:dyDescent="0.25">
      <c r="A11" s="783" t="s">
        <v>1686</v>
      </c>
      <c r="B11" s="782" t="str">
        <f>Alapadatok!F22</f>
        <v>Összköltség eljárás</v>
      </c>
      <c r="C11" s="2"/>
      <c r="D11" s="2"/>
    </row>
    <row r="12" spans="1:6" ht="18" customHeight="1" x14ac:dyDescent="0.25">
      <c r="A12" s="783"/>
      <c r="B12" s="782"/>
      <c r="C12" s="2"/>
      <c r="D12" s="2"/>
    </row>
    <row r="13" spans="1:6" x14ac:dyDescent="0.25">
      <c r="A13" s="784" t="s">
        <v>118</v>
      </c>
      <c r="B13" s="2"/>
      <c r="C13" s="2"/>
      <c r="D13" s="2"/>
    </row>
    <row r="14" spans="1:6" x14ac:dyDescent="0.25">
      <c r="A14" s="6" t="s">
        <v>871</v>
      </c>
      <c r="B14" s="785">
        <f>Adatbevitel!$E$3</f>
        <v>0</v>
      </c>
      <c r="C14" s="2"/>
      <c r="D14" s="2"/>
    </row>
    <row r="15" spans="1:6" x14ac:dyDescent="0.25">
      <c r="A15" s="6" t="s">
        <v>875</v>
      </c>
      <c r="B15" s="785">
        <f>Adatbevitel!$E$32</f>
        <v>0</v>
      </c>
      <c r="C15" s="2"/>
      <c r="D15" s="2"/>
    </row>
    <row r="16" spans="1:6" x14ac:dyDescent="0.25">
      <c r="A16" s="6" t="s">
        <v>408</v>
      </c>
      <c r="B16" s="785">
        <f>Adatbevitel!$E$59</f>
        <v>0</v>
      </c>
      <c r="C16" s="2"/>
      <c r="D16" s="2"/>
    </row>
    <row r="17" spans="1:4" x14ac:dyDescent="0.25">
      <c r="A17" s="6" t="s">
        <v>1687</v>
      </c>
      <c r="B17" s="785">
        <f>Adatbevitel!$E$63</f>
        <v>0</v>
      </c>
      <c r="C17" s="2"/>
      <c r="D17" s="2"/>
    </row>
    <row r="18" spans="1:4" x14ac:dyDescent="0.25">
      <c r="A18" s="6"/>
      <c r="B18"/>
      <c r="C18" s="2"/>
      <c r="D18" s="2"/>
    </row>
    <row r="19" spans="1:4" x14ac:dyDescent="0.25">
      <c r="A19" s="6" t="s">
        <v>1688</v>
      </c>
      <c r="B19" s="785">
        <f>Adatbevitel!$E$64</f>
        <v>0</v>
      </c>
      <c r="C19" s="2"/>
      <c r="D19" s="2"/>
    </row>
    <row r="20" spans="1:4" x14ac:dyDescent="0.25">
      <c r="A20" s="6" t="s">
        <v>1021</v>
      </c>
      <c r="B20" s="785">
        <f>Adatbevitel!$E$65</f>
        <v>0</v>
      </c>
      <c r="C20" s="2"/>
      <c r="D20" s="2"/>
    </row>
    <row r="21" spans="1:4" x14ac:dyDescent="0.25">
      <c r="A21" s="6" t="s">
        <v>416</v>
      </c>
      <c r="B21" s="785">
        <f>Adatbevitel!$E$75</f>
        <v>0</v>
      </c>
      <c r="C21" s="2"/>
      <c r="D21" s="2"/>
    </row>
    <row r="22" spans="1:4" x14ac:dyDescent="0.25">
      <c r="A22" s="6" t="s">
        <v>885</v>
      </c>
      <c r="B22" s="785">
        <f>Adatbevitel!$E$79</f>
        <v>0</v>
      </c>
      <c r="C22" s="2"/>
      <c r="D22" s="2"/>
    </row>
    <row r="23" spans="1:4" x14ac:dyDescent="0.25">
      <c r="A23" s="6" t="s">
        <v>1689</v>
      </c>
      <c r="B23" s="785">
        <f>Adatbevitel!$E$109</f>
        <v>0</v>
      </c>
      <c r="C23" s="2"/>
      <c r="D23" s="2"/>
    </row>
    <row r="24" spans="1:4" x14ac:dyDescent="0.25">
      <c r="A24" s="6" t="s">
        <v>1690</v>
      </c>
      <c r="B24" s="785">
        <f>Adatbevitel!$E$113</f>
        <v>0</v>
      </c>
      <c r="C24" s="2"/>
      <c r="D24" s="2"/>
    </row>
    <row r="25" spans="1:4" x14ac:dyDescent="0.25">
      <c r="A25" s="6"/>
      <c r="B25"/>
      <c r="C25" s="2"/>
      <c r="D25" s="2"/>
    </row>
    <row r="26" spans="1:4" x14ac:dyDescent="0.25">
      <c r="A26" s="786" t="s">
        <v>1361</v>
      </c>
      <c r="B26"/>
      <c r="C26" s="2"/>
      <c r="D26" s="2"/>
    </row>
    <row r="27" spans="1:4" x14ac:dyDescent="0.25">
      <c r="A27" s="6" t="s">
        <v>1691</v>
      </c>
      <c r="B27" s="785">
        <f>Adatbevitel!$E$119</f>
        <v>0</v>
      </c>
      <c r="C27" s="2"/>
      <c r="D27" s="2"/>
    </row>
    <row r="28" spans="1:4" x14ac:dyDescent="0.25">
      <c r="A28" s="6" t="s">
        <v>1692</v>
      </c>
      <c r="B28" s="785">
        <f>Adatbevitel!$E$138</f>
        <v>0</v>
      </c>
      <c r="C28" s="2"/>
      <c r="D28" s="2"/>
    </row>
    <row r="29" spans="1:4" x14ac:dyDescent="0.25">
      <c r="A29" s="6" t="s">
        <v>892</v>
      </c>
      <c r="B29" s="785">
        <f>Adatbevitel!$E$160</f>
        <v>0</v>
      </c>
      <c r="C29" s="2"/>
      <c r="D29" s="2"/>
    </row>
    <row r="30" spans="1:4" x14ac:dyDescent="0.25">
      <c r="A30" s="6" t="s">
        <v>894</v>
      </c>
      <c r="B30" s="785">
        <f>Adatbevitel!$E$161</f>
        <v>0</v>
      </c>
      <c r="C30" s="2"/>
      <c r="D30" s="2"/>
    </row>
    <row r="31" spans="1:4" x14ac:dyDescent="0.25">
      <c r="A31" s="6" t="s">
        <v>897</v>
      </c>
      <c r="B31" s="785">
        <f>Adatbevitel!$E$164</f>
        <v>0</v>
      </c>
      <c r="C31" s="2"/>
      <c r="D31" s="2"/>
    </row>
  </sheetData>
  <sheetProtection selectLockedCells="1" selectUnlockedCells="1"/>
  <mergeCells count="3">
    <mergeCell ref="A2:B2"/>
    <mergeCell ref="A4:B4"/>
    <mergeCell ref="A5:B5"/>
  </mergeCells>
  <hyperlinks>
    <hyperlink ref="D1" location="Beszámoló!A1" display="Vissza a beszámolóhoz" xr:uid="{00000000-0004-0000-2500-000000000000}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1"/>
  <sheetViews>
    <sheetView topLeftCell="A10" workbookViewId="0">
      <selection activeCell="A19" sqref="A19"/>
    </sheetView>
  </sheetViews>
  <sheetFormatPr defaultColWidth="8.6640625" defaultRowHeight="15.75" x14ac:dyDescent="0.25"/>
  <cols>
    <col min="1" max="1" width="58.6640625" style="6" customWidth="1"/>
    <col min="2" max="2" width="12.6640625" style="6" customWidth="1"/>
  </cols>
  <sheetData>
    <row r="1" spans="1:7" x14ac:dyDescent="0.25">
      <c r="A1" s="50" t="str">
        <f>Alapadatok!$E$9</f>
        <v>Minta Kft.</v>
      </c>
      <c r="B1" s="50"/>
    </row>
    <row r="2" spans="1:7" x14ac:dyDescent="0.25">
      <c r="A2" s="50" t="str">
        <f>"Üzleti év: "&amp;Alapadatok!$E$13</f>
        <v>Üzleti év: 2025. év</v>
      </c>
      <c r="B2" s="50"/>
      <c r="D2" s="81" t="s">
        <v>455</v>
      </c>
      <c r="E2" s="37"/>
      <c r="F2" s="66"/>
      <c r="G2" s="66"/>
    </row>
    <row r="3" spans="1:7" x14ac:dyDescent="0.25">
      <c r="A3" s="50"/>
      <c r="B3" s="50"/>
    </row>
    <row r="4" spans="1:7" x14ac:dyDescent="0.25">
      <c r="A4" s="50"/>
      <c r="B4" s="50"/>
    </row>
    <row r="5" spans="1:7" x14ac:dyDescent="0.25">
      <c r="A5" s="874" t="s">
        <v>1693</v>
      </c>
      <c r="B5" s="874"/>
    </row>
    <row r="6" spans="1:7" x14ac:dyDescent="0.25">
      <c r="A6" s="50"/>
      <c r="B6" s="50"/>
    </row>
    <row r="7" spans="1:7" x14ac:dyDescent="0.25">
      <c r="A7" s="50"/>
      <c r="B7" s="50"/>
    </row>
    <row r="8" spans="1:7" x14ac:dyDescent="0.25">
      <c r="A8" s="50"/>
      <c r="B8" s="50"/>
    </row>
    <row r="9" spans="1:7" x14ac:dyDescent="0.25">
      <c r="A9" s="50" t="s">
        <v>181</v>
      </c>
      <c r="B9" s="50" t="s">
        <v>1694</v>
      </c>
    </row>
    <row r="10" spans="1:7" ht="15" x14ac:dyDescent="0.2">
      <c r="A10" s="787" t="s">
        <v>1695</v>
      </c>
      <c r="B10" s="788"/>
    </row>
    <row r="11" spans="1:7" ht="15" x14ac:dyDescent="0.2">
      <c r="A11" s="789" t="s">
        <v>1696</v>
      </c>
      <c r="B11" s="790"/>
    </row>
    <row r="12" spans="1:7" ht="15" x14ac:dyDescent="0.2">
      <c r="A12" s="791" t="s">
        <v>1697</v>
      </c>
      <c r="B12" s="792"/>
    </row>
    <row r="13" spans="1:7" x14ac:dyDescent="0.25">
      <c r="A13" s="682" t="s">
        <v>796</v>
      </c>
      <c r="B13" s="793">
        <f>SUM(B10:B12)</f>
        <v>0</v>
      </c>
    </row>
    <row r="16" spans="1:7" x14ac:dyDescent="0.25">
      <c r="A16" s="50" t="s">
        <v>611</v>
      </c>
      <c r="B16" s="50" t="s">
        <v>1694</v>
      </c>
    </row>
    <row r="17" spans="1:2" ht="15" x14ac:dyDescent="0.2">
      <c r="A17" s="787" t="s">
        <v>1698</v>
      </c>
      <c r="B17" s="788"/>
    </row>
    <row r="18" spans="1:2" ht="15" x14ac:dyDescent="0.2">
      <c r="A18" s="789" t="s">
        <v>1699</v>
      </c>
      <c r="B18" s="790"/>
    </row>
    <row r="19" spans="1:2" ht="15" x14ac:dyDescent="0.2">
      <c r="A19" s="789" t="s">
        <v>1700</v>
      </c>
      <c r="B19" s="790"/>
    </row>
    <row r="20" spans="1:2" ht="15" x14ac:dyDescent="0.2">
      <c r="A20" s="791" t="s">
        <v>1972</v>
      </c>
      <c r="B20" s="792"/>
    </row>
    <row r="21" spans="1:2" x14ac:dyDescent="0.25">
      <c r="A21" s="682" t="s">
        <v>796</v>
      </c>
      <c r="B21" s="793">
        <f>SUM(B17:B20)</f>
        <v>0</v>
      </c>
    </row>
  </sheetData>
  <sheetProtection selectLockedCells="1" selectUnlockedCells="1"/>
  <mergeCells count="1">
    <mergeCell ref="A5:B5"/>
  </mergeCells>
  <hyperlinks>
    <hyperlink ref="D2" location="'Kieg. mell., elemzések'!A50" display="Vissza a kieg. mell.,elemzésekhez" xr:uid="{00000000-0004-0000-2600-000000000000}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3"/>
  </sheetPr>
  <dimension ref="A1:Z65536"/>
  <sheetViews>
    <sheetView topLeftCell="A65" workbookViewId="0">
      <selection activeCell="F32" sqref="F32"/>
    </sheetView>
  </sheetViews>
  <sheetFormatPr defaultColWidth="8.88671875" defaultRowHeight="14.25" customHeight="1" x14ac:dyDescent="0.2"/>
  <cols>
    <col min="1" max="1" width="1.6640625" customWidth="1"/>
    <col min="2" max="2" width="1.6640625" style="2" customWidth="1"/>
    <col min="3" max="4" width="5.6640625" style="2" customWidth="1"/>
    <col min="5" max="5" width="40.33203125" style="2" customWidth="1"/>
    <col min="6" max="6" width="11.6640625" style="48" customWidth="1"/>
    <col min="7" max="7" width="6.6640625" style="49" customWidth="1"/>
    <col min="8" max="26" width="8.88671875" customWidth="1"/>
  </cols>
  <sheetData>
    <row r="1" spans="1:26" ht="15.75" customHeight="1" x14ac:dyDescent="0.2">
      <c r="A1" s="867" t="s">
        <v>142</v>
      </c>
      <c r="B1" s="867"/>
      <c r="C1" s="867"/>
      <c r="D1" s="867"/>
      <c r="E1" s="867"/>
      <c r="F1" s="867"/>
      <c r="G1" s="867"/>
    </row>
    <row r="2" spans="1:26" ht="15" customHeight="1" x14ac:dyDescent="0.2"/>
    <row r="3" spans="1:26" ht="14.25" customHeight="1" x14ac:dyDescent="0.25">
      <c r="A3" s="50"/>
    </row>
    <row r="4" spans="1:26" ht="14.25" customHeight="1" x14ac:dyDescent="0.25">
      <c r="B4" s="6"/>
    </row>
    <row r="6" spans="1:26" s="2" customFormat="1" ht="15" customHeight="1" x14ac:dyDescent="0.25">
      <c r="A6" s="6" t="s">
        <v>143</v>
      </c>
      <c r="F6" s="51"/>
      <c r="G6" s="52"/>
    </row>
    <row r="7" spans="1:26" ht="15" customHeight="1" x14ac:dyDescent="0.2"/>
    <row r="8" spans="1:26" s="2" customFormat="1" ht="15" customHeight="1" x14ac:dyDescent="0.25">
      <c r="B8" s="6" t="s">
        <v>144</v>
      </c>
      <c r="F8" s="51"/>
      <c r="G8" s="52"/>
    </row>
    <row r="9" spans="1:26" s="2" customFormat="1" ht="14.25" customHeight="1" x14ac:dyDescent="0.25">
      <c r="A9"/>
      <c r="C9" s="18" t="s">
        <v>145</v>
      </c>
      <c r="D9" s="18"/>
      <c r="E9" s="18"/>
      <c r="F9" s="48"/>
      <c r="G9" s="4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2" customFormat="1" ht="14.25" customHeight="1" x14ac:dyDescent="0.25">
      <c r="A10"/>
      <c r="C10" s="18" t="s">
        <v>146</v>
      </c>
      <c r="D10" s="18"/>
      <c r="E10" s="18"/>
      <c r="F10" s="48"/>
      <c r="G10" s="4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2" customFormat="1" ht="14.25" customHeight="1" x14ac:dyDescent="0.25">
      <c r="A11"/>
      <c r="C11" s="18" t="s">
        <v>147</v>
      </c>
      <c r="D11" s="18"/>
      <c r="E11" s="18"/>
      <c r="F11" s="48"/>
      <c r="G11" s="4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2" customFormat="1" ht="14.25" customHeight="1" x14ac:dyDescent="0.25">
      <c r="A12"/>
      <c r="C12" s="18" t="s">
        <v>148</v>
      </c>
      <c r="D12" s="18"/>
      <c r="E12" s="18"/>
      <c r="F12" s="48"/>
      <c r="G12" s="4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s="2" customFormat="1" ht="14.25" customHeight="1" x14ac:dyDescent="0.25">
      <c r="A13"/>
      <c r="C13" s="18" t="s">
        <v>149</v>
      </c>
      <c r="D13" s="18"/>
      <c r="E13" s="18"/>
      <c r="F13" s="48"/>
      <c r="G13" s="4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5" spans="1:26" s="2" customFormat="1" ht="15" customHeight="1" x14ac:dyDescent="0.25">
      <c r="B15" s="6" t="s">
        <v>150</v>
      </c>
      <c r="F15" s="51"/>
      <c r="G15" s="52"/>
    </row>
    <row r="17" spans="1:26" s="2" customFormat="1" ht="15" customHeight="1" x14ac:dyDescent="0.25">
      <c r="B17" s="6" t="s">
        <v>151</v>
      </c>
      <c r="F17" s="51"/>
      <c r="G17" s="52"/>
    </row>
    <row r="18" spans="1:26" s="2" customFormat="1" ht="14.25" customHeight="1" x14ac:dyDescent="0.25">
      <c r="A18"/>
      <c r="C18" s="18" t="s">
        <v>152</v>
      </c>
      <c r="D18" s="18"/>
      <c r="E18" s="18"/>
      <c r="F18" s="48"/>
      <c r="G18" s="4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2" customFormat="1" ht="14.25" customHeight="1" x14ac:dyDescent="0.25">
      <c r="A19"/>
      <c r="C19" s="18" t="s">
        <v>153</v>
      </c>
      <c r="D19" s="18"/>
      <c r="E19" s="18"/>
      <c r="F19" s="48"/>
      <c r="G19" s="49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2" customFormat="1" ht="14.25" customHeight="1" x14ac:dyDescent="0.25">
      <c r="A20"/>
      <c r="C20" s="18" t="s">
        <v>154</v>
      </c>
      <c r="D20" s="18"/>
      <c r="E20" s="18"/>
      <c r="F20" s="48"/>
      <c r="G20" s="4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2" customFormat="1" ht="14.25" customHeight="1" x14ac:dyDescent="0.25">
      <c r="A21"/>
      <c r="C21" s="18" t="s">
        <v>155</v>
      </c>
      <c r="D21" s="18"/>
      <c r="E21" s="18"/>
      <c r="F21" s="48"/>
      <c r="G21" s="4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2" customFormat="1" ht="14.25" customHeight="1" x14ac:dyDescent="0.25">
      <c r="A22"/>
      <c r="C22" s="18" t="s">
        <v>156</v>
      </c>
      <c r="D22" s="18"/>
      <c r="E22" s="18"/>
      <c r="F22" s="48"/>
      <c r="G22" s="4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2" customFormat="1" ht="14.25" customHeight="1" x14ac:dyDescent="0.25">
      <c r="C23" s="18" t="s">
        <v>157</v>
      </c>
      <c r="D23" s="18"/>
      <c r="E23" s="18"/>
      <c r="F23" s="48"/>
      <c r="G23" s="4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2" customFormat="1" ht="14.25" customHeight="1" x14ac:dyDescent="0.25">
      <c r="F24" s="48"/>
      <c r="G24" s="4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2" customFormat="1" ht="14.25" customHeight="1" x14ac:dyDescent="0.25">
      <c r="F25" s="48"/>
      <c r="G25" s="4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2" customFormat="1" ht="15" customHeight="1" x14ac:dyDescent="0.25">
      <c r="A26" s="6" t="s">
        <v>158</v>
      </c>
      <c r="F26" s="51"/>
      <c r="G26" s="49" t="s">
        <v>159</v>
      </c>
    </row>
    <row r="27" spans="1:26" s="2" customFormat="1" ht="14.25" customHeight="1" x14ac:dyDescent="0.25">
      <c r="F27" s="48"/>
      <c r="G27" s="49" t="s">
        <v>160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2" customFormat="1" ht="15" customHeight="1" x14ac:dyDescent="0.25">
      <c r="B28" s="6" t="s">
        <v>161</v>
      </c>
      <c r="F28" s="53"/>
      <c r="G28" s="52"/>
    </row>
    <row r="29" spans="1:26" s="2" customFormat="1" ht="14.25" customHeight="1" x14ac:dyDescent="0.25">
      <c r="C29" s="18"/>
      <c r="D29" s="18" t="s">
        <v>162</v>
      </c>
      <c r="E29" s="18"/>
      <c r="F29" s="54" t="s">
        <v>163</v>
      </c>
      <c r="G29" s="5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2" customFormat="1" ht="14.25" customHeight="1" x14ac:dyDescent="0.25">
      <c r="C30" s="18"/>
      <c r="D30" s="18"/>
      <c r="E30" s="18"/>
      <c r="F30" s="56"/>
      <c r="G30" s="5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2" customFormat="1" ht="14.25" customHeight="1" x14ac:dyDescent="0.25">
      <c r="C31" s="18" t="s">
        <v>164</v>
      </c>
      <c r="D31" s="18"/>
      <c r="E31" s="18"/>
      <c r="F31" s="56"/>
      <c r="G31" s="5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2" customFormat="1" ht="14.25" customHeight="1" x14ac:dyDescent="0.25">
      <c r="C32" s="18"/>
      <c r="D32" s="18" t="s">
        <v>165</v>
      </c>
      <c r="E32" s="18"/>
      <c r="F32" s="54" t="s">
        <v>166</v>
      </c>
      <c r="G32" s="5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3:26" s="2" customFormat="1" ht="14.25" customHeight="1" x14ac:dyDescent="0.25">
      <c r="C33" s="18"/>
      <c r="D33" s="18" t="s">
        <v>167</v>
      </c>
      <c r="E33" s="18"/>
      <c r="F33" s="54" t="s">
        <v>168</v>
      </c>
      <c r="G33" s="5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 s="2" customFormat="1" ht="14.25" customHeight="1" x14ac:dyDescent="0.25">
      <c r="C34" s="18"/>
      <c r="D34" s="18" t="s">
        <v>169</v>
      </c>
      <c r="E34" s="18"/>
      <c r="F34" s="54" t="s">
        <v>170</v>
      </c>
      <c r="G34" s="5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 s="2" customFormat="1" ht="14.25" customHeight="1" x14ac:dyDescent="0.25">
      <c r="C35" s="18"/>
      <c r="D35" s="18" t="s">
        <v>171</v>
      </c>
      <c r="E35" s="18"/>
      <c r="F35" s="54" t="s">
        <v>172</v>
      </c>
      <c r="G35" s="5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 s="2" customFormat="1" ht="14.25" customHeight="1" x14ac:dyDescent="0.25">
      <c r="C36" s="18"/>
      <c r="D36" s="18" t="s">
        <v>173</v>
      </c>
      <c r="E36" s="18"/>
      <c r="F36" s="54" t="s">
        <v>174</v>
      </c>
      <c r="G36" s="5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 s="2" customFormat="1" ht="14.25" customHeight="1" x14ac:dyDescent="0.25">
      <c r="C37" s="18"/>
      <c r="D37" s="18" t="s">
        <v>175</v>
      </c>
      <c r="E37" s="18"/>
      <c r="F37" s="54" t="s">
        <v>176</v>
      </c>
      <c r="G37" s="5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3:26" s="2" customFormat="1" ht="14.25" customHeight="1" x14ac:dyDescent="0.25">
      <c r="C38" s="18"/>
      <c r="D38" s="18" t="s">
        <v>177</v>
      </c>
      <c r="E38" s="18"/>
      <c r="F38" s="54" t="s">
        <v>178</v>
      </c>
      <c r="G38" s="5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3:26" s="2" customFormat="1" ht="14.25" customHeight="1" x14ac:dyDescent="0.25">
      <c r="C39" s="18"/>
      <c r="D39" s="18" t="s">
        <v>179</v>
      </c>
      <c r="E39" s="18"/>
      <c r="F39" s="54" t="s">
        <v>180</v>
      </c>
      <c r="G39" s="5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3:26" s="2" customFormat="1" ht="14.25" customHeight="1" x14ac:dyDescent="0.25">
      <c r="C40" s="18"/>
      <c r="D40" s="18" t="s">
        <v>181</v>
      </c>
      <c r="E40" s="18"/>
      <c r="F40" s="54" t="s">
        <v>182</v>
      </c>
      <c r="G40" s="5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3:26" s="2" customFormat="1" ht="14.25" customHeight="1" x14ac:dyDescent="0.25">
      <c r="C41" s="18"/>
      <c r="D41" s="18" t="s">
        <v>183</v>
      </c>
      <c r="E41" s="18"/>
      <c r="F41" s="54" t="s">
        <v>184</v>
      </c>
      <c r="G41" s="5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3:26" s="2" customFormat="1" ht="14.25" customHeight="1" x14ac:dyDescent="0.25">
      <c r="C42" s="18"/>
      <c r="D42" s="18" t="s">
        <v>185</v>
      </c>
      <c r="E42" s="18"/>
      <c r="F42" s="54" t="s">
        <v>186</v>
      </c>
      <c r="G42" s="5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3:26" s="2" customFormat="1" ht="14.25" customHeight="1" x14ac:dyDescent="0.25">
      <c r="C43" s="18"/>
      <c r="D43" s="18"/>
      <c r="E43" s="18"/>
      <c r="F43" s="56"/>
      <c r="G43" s="5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3:26" s="2" customFormat="1" ht="14.25" customHeight="1" x14ac:dyDescent="0.25">
      <c r="C44" s="18" t="s">
        <v>187</v>
      </c>
      <c r="D44" s="18"/>
      <c r="E44" s="18"/>
      <c r="F44" s="56"/>
      <c r="G44" s="5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3:26" s="2" customFormat="1" ht="14.25" customHeight="1" x14ac:dyDescent="0.25">
      <c r="C45" s="18"/>
      <c r="D45" s="18" t="s">
        <v>188</v>
      </c>
      <c r="E45" s="18"/>
      <c r="F45" s="54" t="s">
        <v>189</v>
      </c>
      <c r="G45" s="5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3:26" s="2" customFormat="1" ht="14.25" customHeight="1" x14ac:dyDescent="0.25">
      <c r="C46" s="18"/>
      <c r="D46" s="18" t="s">
        <v>190</v>
      </c>
      <c r="E46" s="18"/>
      <c r="F46" s="54" t="s">
        <v>191</v>
      </c>
      <c r="G46" s="5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3:26" s="2" customFormat="1" ht="14.25" customHeight="1" x14ac:dyDescent="0.25">
      <c r="C47" s="18"/>
      <c r="D47" s="18" t="s">
        <v>192</v>
      </c>
      <c r="E47" s="18"/>
      <c r="F47" s="54" t="s">
        <v>193</v>
      </c>
      <c r="G47" s="5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3:26" s="2" customFormat="1" ht="14.25" customHeight="1" x14ac:dyDescent="0.25">
      <c r="C48" s="18"/>
      <c r="D48" s="18" t="s">
        <v>194</v>
      </c>
      <c r="E48" s="18"/>
      <c r="F48" s="54" t="s">
        <v>195</v>
      </c>
      <c r="G48" s="5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s="2" customFormat="1" ht="14.25" customHeight="1" x14ac:dyDescent="0.25">
      <c r="C49" s="18"/>
      <c r="D49" s="18" t="s">
        <v>196</v>
      </c>
      <c r="E49" s="18"/>
      <c r="F49" s="54" t="s">
        <v>197</v>
      </c>
      <c r="G49" s="5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s="2" customFormat="1" ht="14.25" customHeight="1" x14ac:dyDescent="0.25">
      <c r="C50" s="18"/>
      <c r="D50" s="18" t="s">
        <v>198</v>
      </c>
      <c r="E50" s="18"/>
      <c r="F50" s="54" t="s">
        <v>182</v>
      </c>
      <c r="G50" s="5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s="2" customFormat="1" ht="14.25" customHeight="1" x14ac:dyDescent="0.25">
      <c r="C51" s="18"/>
      <c r="D51" s="18" t="s">
        <v>199</v>
      </c>
      <c r="E51" s="18"/>
      <c r="F51" s="54" t="s">
        <v>200</v>
      </c>
      <c r="G51" s="5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s="2" customFormat="1" ht="14.25" customHeight="1" x14ac:dyDescent="0.25">
      <c r="F52" s="54"/>
      <c r="G52" s="5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s="2" customFormat="1" ht="15" customHeight="1" x14ac:dyDescent="0.25">
      <c r="B53" s="6" t="s">
        <v>201</v>
      </c>
      <c r="F53" s="56"/>
      <c r="G53" s="58"/>
    </row>
    <row r="54" spans="2:26" s="2" customFormat="1" ht="14.25" customHeight="1" x14ac:dyDescent="0.25">
      <c r="C54" s="18"/>
      <c r="D54" s="18" t="s">
        <v>202</v>
      </c>
      <c r="E54" s="18"/>
      <c r="F54" s="54" t="s">
        <v>203</v>
      </c>
      <c r="G54" s="5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s="2" customFormat="1" ht="14.25" customHeight="1" x14ac:dyDescent="0.25">
      <c r="C55" s="18"/>
      <c r="D55" s="18" t="s">
        <v>204</v>
      </c>
      <c r="E55" s="18"/>
      <c r="F55" s="54" t="s">
        <v>205</v>
      </c>
      <c r="G55" s="5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s="2" customFormat="1" ht="14.25" customHeight="1" x14ac:dyDescent="0.25">
      <c r="C56" s="18"/>
      <c r="D56" s="18" t="s">
        <v>206</v>
      </c>
      <c r="E56" s="18"/>
      <c r="F56" s="54" t="s">
        <v>207</v>
      </c>
      <c r="G56" s="5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s="2" customFormat="1" ht="14.25" customHeight="1" x14ac:dyDescent="0.25">
      <c r="C57" s="18"/>
      <c r="D57" s="18" t="s">
        <v>208</v>
      </c>
      <c r="E57" s="18"/>
      <c r="F57" s="54" t="s">
        <v>209</v>
      </c>
      <c r="G57" s="5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s="2" customFormat="1" ht="14.25" customHeight="1" x14ac:dyDescent="0.25">
      <c r="C58" s="18"/>
      <c r="D58" s="18" t="s">
        <v>210</v>
      </c>
      <c r="E58" s="18"/>
      <c r="F58" s="54" t="s">
        <v>211</v>
      </c>
      <c r="G58" s="5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s="2" customFormat="1" ht="14.25" customHeight="1" x14ac:dyDescent="0.25">
      <c r="C59" s="18"/>
      <c r="D59" s="18" t="s">
        <v>212</v>
      </c>
      <c r="E59" s="18"/>
      <c r="F59" s="54" t="s">
        <v>213</v>
      </c>
      <c r="G59" s="5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s="2" customFormat="1" ht="14.25" customHeight="1" x14ac:dyDescent="0.25">
      <c r="F60" s="56"/>
      <c r="G60" s="5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s="2" customFormat="1" ht="15" customHeight="1" x14ac:dyDescent="0.25">
      <c r="B61" s="6" t="s">
        <v>214</v>
      </c>
      <c r="F61" s="56"/>
      <c r="G61" s="58"/>
    </row>
    <row r="62" spans="2:26" s="2" customFormat="1" ht="14.25" customHeight="1" x14ac:dyDescent="0.25">
      <c r="F62" s="56"/>
      <c r="G62" s="5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s="2" customFormat="1" ht="14.25" customHeight="1" x14ac:dyDescent="0.25">
      <c r="C63" s="18" t="s">
        <v>215</v>
      </c>
      <c r="D63" s="18"/>
      <c r="E63" s="18"/>
      <c r="F63" s="56"/>
      <c r="G63" s="5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s="2" customFormat="1" ht="14.25" customHeight="1" x14ac:dyDescent="0.25">
      <c r="C64" s="18"/>
      <c r="D64" s="18" t="s">
        <v>216</v>
      </c>
      <c r="E64" s="18"/>
      <c r="F64" s="54" t="s">
        <v>217</v>
      </c>
      <c r="G64" s="5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3:26" s="2" customFormat="1" ht="14.25" customHeight="1" x14ac:dyDescent="0.25">
      <c r="C65" s="18"/>
      <c r="D65" s="18" t="s">
        <v>218</v>
      </c>
      <c r="E65" s="18"/>
      <c r="F65" s="54" t="s">
        <v>219</v>
      </c>
      <c r="G65" s="5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3:26" s="2" customFormat="1" ht="14.25" customHeight="1" x14ac:dyDescent="0.25">
      <c r="C66" s="18"/>
      <c r="D66" s="18"/>
      <c r="E66" s="18"/>
      <c r="F66" s="56"/>
      <c r="G66" s="57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3:26" s="2" customFormat="1" ht="14.25" customHeight="1" x14ac:dyDescent="0.25">
      <c r="C67" s="18" t="s">
        <v>220</v>
      </c>
      <c r="D67" s="18"/>
      <c r="E67" s="18"/>
      <c r="F67" s="56"/>
      <c r="G67" s="57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3:26" s="2" customFormat="1" ht="14.25" customHeight="1" x14ac:dyDescent="0.25">
      <c r="C68" s="18"/>
      <c r="D68" s="18" t="s">
        <v>221</v>
      </c>
      <c r="E68" s="18"/>
      <c r="F68" s="54" t="s">
        <v>222</v>
      </c>
      <c r="G68" s="5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3:26" s="2" customFormat="1" ht="14.25" customHeight="1" x14ac:dyDescent="0.25">
      <c r="C69" s="18"/>
      <c r="D69" s="18" t="s">
        <v>223</v>
      </c>
      <c r="E69" s="18"/>
      <c r="F69" s="54" t="s">
        <v>224</v>
      </c>
      <c r="G69" s="5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3:26" s="2" customFormat="1" ht="14.25" customHeight="1" x14ac:dyDescent="0.25">
      <c r="C70" s="18"/>
      <c r="D70" s="18"/>
      <c r="E70" s="18"/>
      <c r="F70" s="56"/>
      <c r="G70" s="57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3:26" s="2" customFormat="1" ht="14.25" customHeight="1" x14ac:dyDescent="0.25">
      <c r="C71" s="18" t="s">
        <v>225</v>
      </c>
      <c r="D71" s="18"/>
      <c r="E71" s="18"/>
      <c r="F71" s="56"/>
      <c r="G71" s="5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3:26" s="2" customFormat="1" ht="14.25" customHeight="1" x14ac:dyDescent="0.25">
      <c r="C72" s="18"/>
      <c r="D72" s="18" t="s">
        <v>226</v>
      </c>
      <c r="E72" s="18"/>
      <c r="F72" s="54" t="s">
        <v>227</v>
      </c>
      <c r="G72" s="5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3:26" s="2" customFormat="1" ht="14.25" customHeight="1" x14ac:dyDescent="0.25">
      <c r="C73" s="18"/>
      <c r="D73" s="18" t="s">
        <v>228</v>
      </c>
      <c r="E73" s="18"/>
      <c r="F73" s="54" t="s">
        <v>229</v>
      </c>
      <c r="G73" s="5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3:26" s="2" customFormat="1" ht="14.25" customHeight="1" x14ac:dyDescent="0.25">
      <c r="C74" s="18"/>
      <c r="D74" s="18" t="s">
        <v>230</v>
      </c>
      <c r="E74" s="18"/>
      <c r="F74" s="54" t="s">
        <v>231</v>
      </c>
      <c r="G74" s="5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3:26" s="2" customFormat="1" ht="14.25" customHeight="1" x14ac:dyDescent="0.25">
      <c r="C75" s="18"/>
      <c r="D75" s="18"/>
      <c r="E75" s="18"/>
      <c r="F75" s="56"/>
      <c r="G75" s="5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3:26" s="2" customFormat="1" ht="14.25" customHeight="1" x14ac:dyDescent="0.25">
      <c r="C76" s="18" t="s">
        <v>232</v>
      </c>
      <c r="D76" s="18"/>
      <c r="E76" s="18"/>
      <c r="F76" s="56"/>
      <c r="G76" s="57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3:26" s="2" customFormat="1" ht="14.25" customHeight="1" x14ac:dyDescent="0.25">
      <c r="C77" s="18"/>
      <c r="D77" s="18" t="s">
        <v>233</v>
      </c>
      <c r="E77" s="18" t="s">
        <v>234</v>
      </c>
      <c r="F77" s="54" t="s">
        <v>235</v>
      </c>
      <c r="G77" s="5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3:26" s="2" customFormat="1" ht="14.25" customHeight="1" x14ac:dyDescent="0.25">
      <c r="C78" s="18"/>
      <c r="D78" s="18"/>
      <c r="E78" s="18"/>
      <c r="F78" s="56"/>
      <c r="G78" s="57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3:26" s="2" customFormat="1" ht="14.25" customHeight="1" x14ac:dyDescent="0.25">
      <c r="C79" s="18" t="s">
        <v>236</v>
      </c>
      <c r="D79" s="18"/>
      <c r="E79" s="18"/>
      <c r="F79" s="56"/>
      <c r="G79" s="57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3:26" s="2" customFormat="1" ht="14.25" customHeight="1" x14ac:dyDescent="0.25">
      <c r="C80" s="18"/>
      <c r="D80" s="18" t="s">
        <v>233</v>
      </c>
      <c r="E80" s="18" t="s">
        <v>237</v>
      </c>
      <c r="F80" s="54" t="s">
        <v>238</v>
      </c>
      <c r="G80" s="5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2:26" s="2" customFormat="1" ht="14.25" customHeight="1" x14ac:dyDescent="0.25">
      <c r="F81" s="56"/>
      <c r="G81" s="5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2:26" s="2" customFormat="1" ht="14.25" customHeight="1" x14ac:dyDescent="0.25">
      <c r="C82" s="18" t="s">
        <v>239</v>
      </c>
      <c r="F82" s="54" t="s">
        <v>240</v>
      </c>
      <c r="G82" s="5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2:26" s="2" customFormat="1" ht="14.25" customHeight="1" x14ac:dyDescent="0.25">
      <c r="F83" s="56"/>
      <c r="G83" s="57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2:26" s="2" customFormat="1" ht="15" customHeight="1" x14ac:dyDescent="0.25">
      <c r="B84" s="6" t="s">
        <v>241</v>
      </c>
      <c r="F84" s="53"/>
      <c r="G84" s="58"/>
    </row>
    <row r="85" spans="2:26" s="2" customFormat="1" ht="14.25" customHeight="1" x14ac:dyDescent="0.25">
      <c r="F85" s="56"/>
      <c r="G85" s="57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2:26" s="2" customFormat="1" ht="15" customHeight="1" x14ac:dyDescent="0.25">
      <c r="B86" s="6" t="s">
        <v>242</v>
      </c>
      <c r="F86" s="59" t="s">
        <v>243</v>
      </c>
      <c r="G86" s="58"/>
    </row>
    <row r="65536" ht="15" customHeight="1" x14ac:dyDescent="0.2"/>
  </sheetData>
  <sheetProtection selectLockedCells="1" selectUnlockedCells="1"/>
  <mergeCells count="1">
    <mergeCell ref="A1:G1"/>
  </mergeCells>
  <hyperlinks>
    <hyperlink ref="F29" location="Mérleg_v!A1" display="Mérleg_v" xr:uid="{00000000-0004-0000-0300-000000000000}"/>
    <hyperlink ref="F32" location="VagyonI.!A1" display="Eszközök" xr:uid="{00000000-0004-0000-0300-000001000000}"/>
    <hyperlink ref="F33" location="VagyonI.!A51" display="Befektetett_e" xr:uid="{00000000-0004-0000-0300-000002000000}"/>
    <hyperlink ref="F34" location="Tárgyi!A1" display="Tárgyi" xr:uid="{00000000-0004-0000-0300-000003000000}"/>
    <hyperlink ref="F35" location="TárgyiBtto!A1" display="TárgyiBtto" xr:uid="{00000000-0004-0000-0300-000004000000}"/>
    <hyperlink ref="F36" location="Tárgyiécs!A1" display="Tárgyiécs" xr:uid="{00000000-0004-0000-0300-000005000000}"/>
    <hyperlink ref="F37" location="T.értékcs.!A1" display="T.értékcs." xr:uid="{00000000-0004-0000-0300-000006000000}"/>
    <hyperlink ref="F38" location="Értékp_v!A1" display="Befekt.pü_v" xr:uid="{00000000-0004-0000-0300-000007000000}"/>
    <hyperlink ref="F39" location="VagyonI.!A91" display="Forgó_e" xr:uid="{00000000-0004-0000-0300-000008000000}"/>
    <hyperlink ref="F40" location="'Egyéb köv-köt'!A1" display="Egyéb köv-köt" xr:uid="{00000000-0004-0000-0300-000009000000}"/>
    <hyperlink ref="F41" location="Értékp_v!A52" display="Értékp_v" xr:uid="{00000000-0004-0000-0300-00000A000000}"/>
    <hyperlink ref="F42" location="VagyonI.!A127" display="Aktív_ie" xr:uid="{00000000-0004-0000-0300-00000B000000}"/>
    <hyperlink ref="F45" location="VagyonI.!Nyomtatási_terület" display="Források" xr:uid="{00000000-0004-0000-0300-00000C000000}"/>
    <hyperlink ref="F46" location="VagyonI.!A140" display="Saját tőke" xr:uid="{00000000-0004-0000-0300-00000D000000}"/>
    <hyperlink ref="F47" location="Sajáttőke!A1" display="Saját tőke_v" xr:uid="{00000000-0004-0000-0300-00000E000000}"/>
    <hyperlink ref="F48" location="VagyonI.!A158" display="Céltartalék" xr:uid="{00000000-0004-0000-0300-00000F000000}"/>
    <hyperlink ref="F49" location="VagyonI.!A172" display="Kötelezettségek" xr:uid="{00000000-0004-0000-0300-000010000000}"/>
    <hyperlink ref="F50" location="'Egyéb köv-köt'!A1" display="Egyéb köv-köt" xr:uid="{00000000-0004-0000-0300-000011000000}"/>
    <hyperlink ref="F51" location="VagyonI.!A212" display="Passzív_ie" xr:uid="{00000000-0004-0000-0300-000012000000}"/>
    <hyperlink ref="F54" location="Mérleg_v!A61" display="Összk_eredm" xr:uid="{00000000-0004-0000-0300-000013000000}"/>
    <hyperlink ref="F55" location="Mérleg_v!A85" display="Forgalmi_eredm" xr:uid="{00000000-0004-0000-0300-000014000000}"/>
    <hyperlink ref="F56" location="Költség_ráford!A1" display="Költség_ráford" xr:uid="{00000000-0004-0000-0300-000015000000}"/>
    <hyperlink ref="F57" location="Ktg-szerk&quot;A&quot;!A1" display="Költségszerkezet" xr:uid="{00000000-0004-0000-0300-000016000000}"/>
    <hyperlink ref="F58" location="Eredmény_kat!A1" display="Eredmény_kat" xr:uid="{00000000-0004-0000-0300-000017000000}"/>
    <hyperlink ref="F59" location="TAO!A1" display="Társasági_adó" xr:uid="{00000000-0004-0000-0300-000018000000}"/>
    <hyperlink ref="F64" location="VagyonII.!A1" display="Vagyoni _mut" xr:uid="{00000000-0004-0000-0300-000019000000}"/>
    <hyperlink ref="F65" location="VagyonII.!A28" display="Vagyoni _mut_h" xr:uid="{00000000-0004-0000-0300-00001A000000}"/>
    <hyperlink ref="F68" location="PüI.!A20" display="Pénzügy_mut" xr:uid="{00000000-0004-0000-0300-00001B000000}"/>
    <hyperlink ref="F69" location="PüI.!A41" display="Adósság_szolg" xr:uid="{00000000-0004-0000-0300-00001C000000}"/>
    <hyperlink ref="F72" location="Hatidőn_túli!A1" display="Hatidőn_túli" xr:uid="{00000000-0004-0000-0300-00001D000000}"/>
    <hyperlink ref="F73" location="PüI.!A1" display="Likviditási mut." xr:uid="{00000000-0004-0000-0300-00001E000000}"/>
    <hyperlink ref="F74" location="PüII.!A1" display="Több fok. likvid." xr:uid="{00000000-0004-0000-0300-00001F000000}"/>
    <hyperlink ref="F77" location="Jövedelem!A1" display="Jövedelem" xr:uid="{00000000-0004-0000-0300-000020000000}"/>
    <hyperlink ref="F80" location="Létszám!A1" display="Létszám" xr:uid="{00000000-0004-0000-0300-000021000000}"/>
    <hyperlink ref="F82" location="Mutatók!A1" display="Mutatók" xr:uid="{00000000-0004-0000-0300-000022000000}"/>
    <hyperlink ref="F86" location="Deviza_uj!Nyomtatási_terület" display="Évvégi átértékelés" xr:uid="{00000000-0004-0000-0300-000023000000}"/>
  </hyperlinks>
  <pageMargins left="0.25" right="0.25" top="0.75" bottom="0.75" header="0.51180555555555551" footer="0.51180555555555551"/>
  <pageSetup paperSize="9" scale="9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5"/>
  </sheetPr>
  <dimension ref="A1:AG44"/>
  <sheetViews>
    <sheetView workbookViewId="0">
      <selection activeCell="Y2" sqref="Y2"/>
    </sheetView>
  </sheetViews>
  <sheetFormatPr defaultColWidth="3.109375" defaultRowHeight="15" x14ac:dyDescent="0.2"/>
  <cols>
    <col min="1" max="2" width="3.109375" customWidth="1"/>
    <col min="3" max="3" width="3.33203125" customWidth="1"/>
    <col min="4" max="16" width="3.109375" customWidth="1"/>
    <col min="17" max="17" width="4.33203125" customWidth="1"/>
    <col min="18" max="21" width="3.109375" customWidth="1"/>
    <col min="22" max="22" width="2.5546875" customWidth="1"/>
  </cols>
  <sheetData>
    <row r="1" spans="1:33" ht="21" customHeight="1" x14ac:dyDescent="0.3">
      <c r="A1" s="60" t="str">
        <f>MID(Alapadatok!$E$6,1,1)</f>
        <v>1</v>
      </c>
      <c r="B1" s="61" t="str">
        <f>MID(Alapadatok!$E$6,2,1)</f>
        <v>2</v>
      </c>
      <c r="C1" s="61" t="str">
        <f>MID(Alapadatok!$E$6,3,1)</f>
        <v>3</v>
      </c>
      <c r="D1" s="61" t="str">
        <f>MID(Alapadatok!$E$6,4,1)</f>
        <v>4</v>
      </c>
      <c r="E1" s="61" t="str">
        <f>MID(Alapadatok!$E$6,5,1)</f>
        <v>5</v>
      </c>
      <c r="F1" s="61" t="str">
        <f>MID(Alapadatok!$E$6,6,1)</f>
        <v>6</v>
      </c>
      <c r="G1" s="61" t="str">
        <f>MID(Alapadatok!$E$6,7,1)</f>
        <v>7</v>
      </c>
      <c r="H1" s="62" t="str">
        <f>MID(Alapadatok!$E$6,8,1)</f>
        <v>8</v>
      </c>
      <c r="I1" s="60" t="str">
        <f>MID(Alapadatok!$E$6,10,1)</f>
        <v>1</v>
      </c>
      <c r="J1" s="61" t="str">
        <f>MID(Alapadatok!$E$6,11,1)</f>
        <v>1</v>
      </c>
      <c r="K1" s="61" t="str">
        <f>MID(Alapadatok!$E$6,12,1)</f>
        <v>1</v>
      </c>
      <c r="L1" s="63" t="str">
        <f>MID(Alapadatok!$E$6,13,1)</f>
        <v>1</v>
      </c>
      <c r="M1" s="60" t="str">
        <f>MID(Alapadatok!$E$6,15,1)</f>
        <v>1</v>
      </c>
      <c r="N1" s="61" t="str">
        <f>MID(Alapadatok!$E$6,16,1)</f>
        <v>0</v>
      </c>
      <c r="O1" s="63" t="str">
        <f>MID(Alapadatok!$E$6,17,1)</f>
        <v>0</v>
      </c>
      <c r="P1" s="60" t="str">
        <f>MID(Alapadatok!$E$6,19,1)</f>
        <v>1</v>
      </c>
      <c r="Q1" s="63" t="str">
        <f>MID(Alapadatok!$E$6,20,1)</f>
        <v>1</v>
      </c>
    </row>
    <row r="2" spans="1:33" ht="15.75" x14ac:dyDescent="0.25">
      <c r="A2" s="868" t="str">
        <f>IF(Beszámoló!$F$2=1,Nyelv_old!E1,IF(Beszámoló!$F$2=2,Nyelv_old!F1,IF(Beszámoló!$F$2=3,Nyelv_old!G1,Nyelv_old!H1)))</f>
        <v>Statisztikai számjele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Y2" s="65" t="s">
        <v>244</v>
      </c>
      <c r="Z2" s="66"/>
      <c r="AA2" s="66"/>
      <c r="AB2" s="66"/>
      <c r="AC2" s="66"/>
      <c r="AD2" s="66"/>
      <c r="AE2" s="66"/>
      <c r="AF2" s="66"/>
      <c r="AG2" s="66"/>
    </row>
    <row r="4" spans="1:33" ht="21" customHeight="1" x14ac:dyDescent="0.3">
      <c r="A4" s="60" t="str">
        <f>MID(Alapadatok!$E$7,1,1)</f>
        <v>1</v>
      </c>
      <c r="B4" s="62" t="str">
        <f>MID(Alapadatok!$E$7,2,1)</f>
        <v>0</v>
      </c>
      <c r="C4" s="67" t="s">
        <v>245</v>
      </c>
      <c r="D4" s="68" t="str">
        <f>MID(Alapadatok!$E$7,4,1)</f>
        <v>9</v>
      </c>
      <c r="E4" s="62" t="str">
        <f>MID(Alapadatok!$E$7,5,1)</f>
        <v>6</v>
      </c>
      <c r="F4" s="67" t="s">
        <v>245</v>
      </c>
      <c r="G4" s="68" t="str">
        <f>MID(Alapadatok!$E$7,7,1)</f>
        <v>1</v>
      </c>
      <c r="H4" s="61" t="str">
        <f>MID(Alapadatok!$E$7,8,1)</f>
        <v>2</v>
      </c>
      <c r="I4" s="61" t="str">
        <f>MID(Alapadatok!$E$7,9,1)</f>
        <v>5</v>
      </c>
      <c r="J4" s="61" t="str">
        <f>MID(Alapadatok!$E$7,10,1)</f>
        <v>2</v>
      </c>
      <c r="K4" s="61" t="str">
        <f>MID(Alapadatok!$E$7,11,1)</f>
        <v>8</v>
      </c>
      <c r="L4" s="63" t="str">
        <f>MID(Alapadatok!$E$7,12,1)</f>
        <v>5</v>
      </c>
    </row>
    <row r="5" spans="1:33" x14ac:dyDescent="0.2">
      <c r="A5" s="868" t="str">
        <f>IF(Beszámoló!$F$2=1,Nyelv_old!E2,IF(Beszámoló!$F$2=2,Nyelv_old!F2,IF(Beszámoló!$F$2=3,Nyelv_old!G2,Nyelv_old!H2)))</f>
        <v>Cégjegyzék száma</v>
      </c>
      <c r="B5" s="868"/>
      <c r="C5" s="868"/>
      <c r="D5" s="868"/>
      <c r="E5" s="868"/>
      <c r="F5" s="868"/>
      <c r="G5" s="868"/>
      <c r="H5" s="868"/>
      <c r="I5" s="868"/>
      <c r="J5" s="868"/>
      <c r="K5" s="868"/>
      <c r="L5" s="868"/>
    </row>
    <row r="10" spans="1:33" x14ac:dyDescent="0.2">
      <c r="O10" s="4"/>
    </row>
    <row r="12" spans="1:33" ht="15.75" x14ac:dyDescent="0.25">
      <c r="A12" s="69" t="str">
        <f>Alapadatok!$E$9</f>
        <v>Minta Kft.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9" t="str">
        <f>IF(Beszámoló!$F$2=1,Nyelv_old!E3,IF(Beszámoló!$F$2=2,Nyelv_old!F3,IF(Beszámoló!$F$2=3,Nyelv_old!G3,Nyelv_old!H3)))</f>
        <v>a vállalkozás megnevezése</v>
      </c>
      <c r="R12" s="70"/>
      <c r="S12" s="70"/>
      <c r="T12" s="70"/>
      <c r="U12" s="70"/>
      <c r="V12" s="70"/>
      <c r="W12" s="70"/>
    </row>
    <row r="14" spans="1:33" ht="16.5" customHeight="1" x14ac:dyDescent="0.2"/>
    <row r="15" spans="1:33" ht="15.75" x14ac:dyDescent="0.25">
      <c r="A15" s="71" t="str">
        <f>Alapadatok!$E$10</f>
        <v>Budapest, Ilka u.22.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9" t="str">
        <f>IF(Beszámoló!$F$2=1,Nyelv_old!E4,IF(Beszámoló!$F$2=2,Nyelv_old!F4,IF(Beszámoló!$F$2=3,Nyelv_old!G4,Nyelv_old!H4)))</f>
        <v>a vállalkozás címe</v>
      </c>
      <c r="R15" s="70"/>
      <c r="S15" s="70"/>
      <c r="T15" s="70"/>
      <c r="U15" s="70"/>
      <c r="V15" s="70"/>
      <c r="W15" s="70"/>
    </row>
    <row r="24" spans="1:23" ht="15.75" x14ac:dyDescent="0.25">
      <c r="I24" s="869" t="str">
        <f>Alapadatok!$E$13&amp;"."</f>
        <v>2025. év.</v>
      </c>
      <c r="J24" s="869"/>
      <c r="K24" s="869"/>
      <c r="L24" s="869"/>
      <c r="M24" s="869"/>
      <c r="N24" s="869"/>
      <c r="O24" s="869"/>
    </row>
    <row r="25" spans="1:23" ht="12.75" customHeight="1" x14ac:dyDescent="0.25">
      <c r="H25" s="72"/>
      <c r="I25" s="72"/>
      <c r="J25" s="72"/>
      <c r="K25" s="72"/>
      <c r="L25" s="72"/>
      <c r="M25" s="72"/>
      <c r="N25" s="72"/>
    </row>
    <row r="27" spans="1:23" ht="23.25" x14ac:dyDescent="0.35">
      <c r="A27" s="73"/>
      <c r="B27" s="73"/>
      <c r="C27" s="73"/>
      <c r="D27" s="73"/>
      <c r="E27" s="73"/>
      <c r="F27" s="73"/>
      <c r="G27" s="73"/>
      <c r="H27" s="73"/>
      <c r="I27" s="74" t="str">
        <f>IF(Beszámoló!$F$2=1,Nyelv_old!E5,IF(Beszámoló!$F$2=2,Nyelv_old!F5,IF(Beszámoló!$F$2=3,Nyelv_old!G5,Nyelv_old!H26)))</f>
        <v>Éves beszámoló</v>
      </c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</row>
    <row r="30" spans="1:23" x14ac:dyDescent="0.2">
      <c r="A30" s="870" t="str">
        <f>IF(Alapadatok!$E$16=1,(IF(Beszámoló!$F$2=1,Nyelv_old!$E$26,IF(Beszámoló!$F$2=2,Nyelv_old!$F$26,IF(Beszámoló!$F$2=3,Nyelv_old!$G$26,Nyelv_old!$H$26)))),"")</f>
        <v/>
      </c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70"/>
      <c r="S30" s="870"/>
      <c r="T30" s="870"/>
      <c r="U30" s="870"/>
      <c r="V30" s="870"/>
      <c r="W30" s="870"/>
    </row>
    <row r="36" spans="1:22" x14ac:dyDescent="0.2">
      <c r="A36" s="75"/>
    </row>
    <row r="41" spans="1:22" x14ac:dyDescent="0.2">
      <c r="A41" s="76"/>
      <c r="B41" t="str">
        <f>Alapadatok!$E$12</f>
        <v>Budapest, 2026. március 24.</v>
      </c>
    </row>
    <row r="42" spans="1:22" x14ac:dyDescent="0.2">
      <c r="A42" s="76"/>
      <c r="B42" s="76"/>
      <c r="C42" s="76"/>
      <c r="D42" s="76"/>
      <c r="E42" s="76"/>
      <c r="F42" s="76"/>
      <c r="G42" s="76"/>
      <c r="H42" s="76"/>
      <c r="I42" s="76"/>
      <c r="L42" s="77"/>
      <c r="M42" s="77"/>
      <c r="N42" s="77"/>
      <c r="O42" s="77"/>
      <c r="P42" s="77"/>
      <c r="Q42" s="77"/>
      <c r="R42" s="77"/>
      <c r="S42" s="77"/>
    </row>
    <row r="43" spans="1:22" x14ac:dyDescent="0.2">
      <c r="C43" s="78"/>
      <c r="L43" s="2"/>
      <c r="M43" s="2"/>
      <c r="N43" s="2"/>
      <c r="O43" s="79" t="str">
        <f>IF(Beszámoló!$F$2=1,Nyelv_old!E7,IF(Beszámoló!$F$2=2,Nyelv_old!F7,IF(Beszámoló!$F$2=3,Nyelv_old!G7,Nyelv_old!H7)))</f>
        <v>a vállalkozás vezetője</v>
      </c>
      <c r="P43" s="2"/>
      <c r="Q43" s="79"/>
      <c r="R43" s="79"/>
      <c r="S43" s="79"/>
      <c r="T43" s="64"/>
      <c r="U43" s="64"/>
      <c r="V43" s="64"/>
    </row>
    <row r="44" spans="1:22" x14ac:dyDescent="0.2">
      <c r="L44" s="2"/>
      <c r="M44" s="2"/>
      <c r="N44" s="2"/>
      <c r="O44" s="79" t="str">
        <f>IF(Beszámoló!$F$2=1,Nyelv_old!E8,IF(Beszámoló!$F$2=2,Nyelv_old!F8,IF(Beszámoló!$F$2=3,Nyelv_old!G8,Nyelv_old!H8)))</f>
        <v>(képviselője)</v>
      </c>
      <c r="P44" s="79"/>
      <c r="Q44" s="79"/>
      <c r="R44" s="79"/>
      <c r="S44" s="79"/>
      <c r="T44" s="64"/>
      <c r="U44" s="64"/>
      <c r="V44" s="64"/>
    </row>
  </sheetData>
  <sheetProtection selectLockedCells="1" selectUnlockedCells="1"/>
  <mergeCells count="4">
    <mergeCell ref="A2:Q2"/>
    <mergeCell ref="A5:L5"/>
    <mergeCell ref="I24:O24"/>
    <mergeCell ref="A30:W30"/>
  </mergeCells>
  <hyperlinks>
    <hyperlink ref="Y2" location="Beszámoló!A1" display="Vissza a beszámolóhoz" xr:uid="{00000000-0004-0000-0400-000000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5"/>
  </sheetPr>
  <dimension ref="A1:G13"/>
  <sheetViews>
    <sheetView workbookViewId="0">
      <selection activeCell="C3" sqref="C3"/>
    </sheetView>
  </sheetViews>
  <sheetFormatPr defaultColWidth="8.88671875" defaultRowHeight="15" x14ac:dyDescent="0.2"/>
  <cols>
    <col min="1" max="1" width="51.6640625" customWidth="1"/>
  </cols>
  <sheetData>
    <row r="1" spans="1:7" ht="15.75" x14ac:dyDescent="0.25">
      <c r="A1" s="6" t="s">
        <v>118</v>
      </c>
      <c r="B1" s="52" t="s">
        <v>38</v>
      </c>
      <c r="C1" s="52" t="s">
        <v>39</v>
      </c>
      <c r="E1" s="65" t="s">
        <v>244</v>
      </c>
      <c r="F1" s="66"/>
      <c r="G1" s="66"/>
    </row>
    <row r="2" spans="1:7" x14ac:dyDescent="0.2">
      <c r="A2" s="2"/>
      <c r="B2" s="79"/>
      <c r="C2" s="79"/>
      <c r="E2" s="66"/>
      <c r="F2" s="66"/>
      <c r="G2" s="66"/>
    </row>
    <row r="3" spans="1:7" ht="15.75" x14ac:dyDescent="0.25">
      <c r="A3" s="2" t="s">
        <v>246</v>
      </c>
      <c r="B3" s="52" t="str">
        <f>IF(Adatbevitel!$C$63=Adatbevitel!$C$113,"OK","HIBA!!!")</f>
        <v>OK</v>
      </c>
      <c r="C3" s="52" t="str">
        <f>IF(Adatbevitel!$E$63=Adatbevitel!$E$113,"OK","HIBA!!!")</f>
        <v>OK</v>
      </c>
      <c r="E3" s="66"/>
      <c r="F3" s="66"/>
      <c r="G3" s="66"/>
    </row>
    <row r="4" spans="1:7" ht="15.75" x14ac:dyDescent="0.25">
      <c r="A4" s="2"/>
      <c r="B4" s="52"/>
      <c r="C4" s="52"/>
      <c r="E4" s="66"/>
      <c r="F4" s="66"/>
      <c r="G4" s="66"/>
    </row>
    <row r="5" spans="1:7" ht="15.75" x14ac:dyDescent="0.25">
      <c r="A5" s="2" t="s">
        <v>247</v>
      </c>
      <c r="B5" s="52" t="str">
        <f>IF(Adatbevitel!$C$74=Adatbevitel!$C$164,"OK","HIBA!!!")</f>
        <v>OK</v>
      </c>
      <c r="C5" s="52" t="str">
        <f>IF(Adatbevitel!$E$74=Adatbevitel!$E$164,"OK","HIBA!!!")</f>
        <v>OK</v>
      </c>
      <c r="E5" s="66"/>
      <c r="F5" s="66"/>
      <c r="G5" s="66"/>
    </row>
    <row r="6" spans="1:7" ht="15.75" x14ac:dyDescent="0.25">
      <c r="A6" s="2"/>
      <c r="B6" s="52"/>
      <c r="C6" s="52"/>
      <c r="E6" s="66"/>
      <c r="F6" s="66"/>
      <c r="G6" s="66"/>
    </row>
    <row r="7" spans="1:7" ht="15.75" x14ac:dyDescent="0.25">
      <c r="A7" s="2" t="s">
        <v>248</v>
      </c>
      <c r="B7" s="52" t="str">
        <f>IF(Adatbevitel!$C$164=Adatbevitel!$C$210,"OK","HIBA!!!")</f>
        <v>OK</v>
      </c>
      <c r="C7" s="52" t="str">
        <f>IF(Adatbevitel!$E$164=Adatbevitel!$E$210,"OK","HIBA!!!")</f>
        <v>OK</v>
      </c>
      <c r="E7" s="66"/>
      <c r="F7" s="66"/>
      <c r="G7" s="66"/>
    </row>
    <row r="8" spans="1:7" ht="15.75" x14ac:dyDescent="0.25">
      <c r="A8" s="2"/>
      <c r="B8" s="52"/>
      <c r="C8" s="52"/>
      <c r="E8" s="66"/>
      <c r="F8" s="66"/>
      <c r="G8" s="66"/>
    </row>
    <row r="9" spans="1:7" ht="15.75" x14ac:dyDescent="0.25">
      <c r="A9" s="2" t="s">
        <v>249</v>
      </c>
      <c r="B9" s="52" t="str">
        <f>IF(Adatbevitel!$C$11+Adatbevitel!$C$19+Adatbevitel!$C$29=Adatbevitel!$C$72,"OK","HIBA")</f>
        <v>OK</v>
      </c>
      <c r="C9" s="52" t="str">
        <f>IF(Adatbevitel!$E$11+Adatbevitel!$E$19+Adatbevitel!$E$29=Adatbevitel!$E$72,"OK","HIBA")</f>
        <v>OK</v>
      </c>
      <c r="E9" s="66"/>
      <c r="F9" s="66"/>
      <c r="G9" s="66"/>
    </row>
    <row r="10" spans="1:7" ht="15.75" x14ac:dyDescent="0.25">
      <c r="A10" s="2"/>
      <c r="B10" s="52"/>
      <c r="C10" s="52"/>
      <c r="E10" s="66"/>
      <c r="F10" s="66"/>
      <c r="G10" s="66"/>
    </row>
    <row r="11" spans="1:7" ht="16.5" x14ac:dyDescent="0.3">
      <c r="A11" s="2" t="s">
        <v>250</v>
      </c>
      <c r="B11" s="52"/>
      <c r="C11" s="80" t="str">
        <f>IF((Adatbevitel!$E$35+Adatbevitel!$E$36+Adatbevitel!$E$37)-(Adatbevitel!$C$35+Adatbevitel!$C$36+Adatbevitel!$C$37)=Adatbevitel!$E$120,"OK","HIBA")</f>
        <v>OK</v>
      </c>
      <c r="E11" s="66"/>
      <c r="F11" s="66"/>
      <c r="G11" s="66"/>
    </row>
    <row r="12" spans="1:7" x14ac:dyDescent="0.2">
      <c r="E12" s="66"/>
      <c r="F12" s="66"/>
      <c r="G12" s="66"/>
    </row>
    <row r="13" spans="1:7" ht="15.75" x14ac:dyDescent="0.25">
      <c r="A13" s="2" t="s">
        <v>251</v>
      </c>
      <c r="B13" s="2"/>
      <c r="C13" s="52" t="str">
        <f>Cash_Flow!F47</f>
        <v>OK</v>
      </c>
      <c r="E13" s="822" t="s">
        <v>137</v>
      </c>
      <c r="F13" s="66"/>
      <c r="G13" s="66"/>
    </row>
  </sheetData>
  <sheetProtection selectLockedCells="1" selectUnlockedCells="1"/>
  <hyperlinks>
    <hyperlink ref="E1" location="Beszámoló!A1" display="Vissza a beszámolóhoz" xr:uid="{00000000-0004-0000-0500-000000000000}"/>
    <hyperlink ref="E13" location="Cash_Flow!A1" display="Cash-Flow" xr:uid="{00000000-0004-0000-0500-000001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5"/>
  </sheetPr>
  <dimension ref="A1:K176"/>
  <sheetViews>
    <sheetView topLeftCell="A163" workbookViewId="0">
      <selection activeCell="B88" sqref="B88:D88"/>
    </sheetView>
  </sheetViews>
  <sheetFormatPr defaultColWidth="8.88671875" defaultRowHeight="15" customHeight="1" x14ac:dyDescent="0.2"/>
  <cols>
    <col min="1" max="1" width="5.6640625" customWidth="1"/>
    <col min="2" max="2" width="28.6640625" customWidth="1"/>
    <col min="3" max="3" width="3.33203125" customWidth="1"/>
    <col min="4" max="7" width="8.33203125" customWidth="1"/>
  </cols>
  <sheetData>
    <row r="1" spans="1:11" ht="12.75" customHeight="1" x14ac:dyDescent="0.25">
      <c r="A1" s="871" t="str">
        <f>CONCATENATE(" Statisztikai számjel: ",Alapadatok!$E$6)</f>
        <v xml:space="preserve"> Statisztikai számjel: 12345678-1111-100-11</v>
      </c>
      <c r="B1" s="871"/>
      <c r="C1" s="82"/>
      <c r="D1" s="872"/>
      <c r="E1" s="872"/>
      <c r="F1" s="872"/>
      <c r="G1" s="872"/>
      <c r="I1" s="83"/>
    </row>
    <row r="2" spans="1:11" ht="12.75" customHeight="1" x14ac:dyDescent="0.25">
      <c r="A2" s="871" t="str">
        <f>CONCATENATE(" Cégjegyzék szám: ",Alapadatok!$E$7)</f>
        <v xml:space="preserve"> Cégjegyzék szám: 10-96-125285</v>
      </c>
      <c r="B2" s="871"/>
      <c r="C2" s="75"/>
      <c r="D2" s="872"/>
      <c r="E2" s="872"/>
      <c r="F2" s="872"/>
      <c r="G2" s="872"/>
      <c r="I2" s="65" t="s">
        <v>244</v>
      </c>
      <c r="J2" s="66"/>
      <c r="K2" s="66"/>
    </row>
    <row r="3" spans="1:11" ht="12.75" customHeight="1" x14ac:dyDescent="0.2">
      <c r="A3" s="18"/>
    </row>
    <row r="4" spans="1:11" ht="12.75" customHeight="1" x14ac:dyDescent="0.2">
      <c r="A4" s="871" t="str">
        <f>Alapadatok!$E$9</f>
        <v>Minta Kft.</v>
      </c>
      <c r="B4" s="871"/>
      <c r="C4" s="17"/>
      <c r="D4" s="17"/>
      <c r="F4" s="873"/>
      <c r="G4" s="873"/>
    </row>
    <row r="5" spans="1:11" ht="12.75" customHeight="1" x14ac:dyDescent="0.2">
      <c r="A5" s="17"/>
      <c r="B5" s="17"/>
      <c r="C5" s="17"/>
      <c r="D5" s="17"/>
      <c r="G5" s="84"/>
    </row>
    <row r="6" spans="1:11" ht="15" customHeight="1" x14ac:dyDescent="0.25">
      <c r="A6" s="874" t="str">
        <f>IF(Beszámoló!$F$2=1,Nyelv_old!$E$14,IF(Beszámoló!$F$2=2,Nyelv_old!$F$14,IF(Beszámoló!$F$2=3,Nyelv_old!$G$14,Nyelv_old!$H$14)))</f>
        <v>"A" Mérleg</v>
      </c>
      <c r="B6" s="874"/>
      <c r="C6" s="874"/>
      <c r="D6" s="874"/>
      <c r="E6" s="874"/>
      <c r="F6" s="874"/>
      <c r="G6" s="874"/>
    </row>
    <row r="7" spans="1:11" ht="15" customHeight="1" x14ac:dyDescent="0.25">
      <c r="A7" s="874"/>
      <c r="B7" s="874"/>
      <c r="C7" s="874"/>
      <c r="D7" s="874"/>
      <c r="E7" s="874"/>
      <c r="F7" s="874"/>
      <c r="G7" s="874"/>
    </row>
    <row r="8" spans="1:11" ht="15" customHeight="1" x14ac:dyDescent="0.25">
      <c r="A8" s="875" t="s">
        <v>252</v>
      </c>
      <c r="B8" s="875"/>
      <c r="C8" s="875"/>
      <c r="D8" s="875"/>
      <c r="E8" s="875"/>
      <c r="F8" s="875"/>
      <c r="G8" s="875"/>
    </row>
    <row r="9" spans="1:11" ht="12.75" customHeight="1" x14ac:dyDescent="0.2">
      <c r="A9" s="871" t="str">
        <f>IF(Beszámoló!$F$2=1,Nyelv_old!$E$15,IF(Beszámoló!$F$2=2,Nyelv_old!$F$15,IF(Beszámoló!$F$2=3,Nyelv_old!$G$15,Nyelv_old!$H$15)))</f>
        <v>Eszközök(aktívák)</v>
      </c>
      <c r="B9" s="871"/>
      <c r="C9" s="49"/>
      <c r="D9" s="49"/>
      <c r="E9" s="49"/>
      <c r="F9" s="49"/>
      <c r="G9" s="49"/>
    </row>
    <row r="10" spans="1:11" ht="12.75" customHeight="1" x14ac:dyDescent="0.2">
      <c r="A10" s="85"/>
      <c r="B10" s="86"/>
      <c r="C10" s="85"/>
      <c r="D10" s="85"/>
      <c r="E10" s="85"/>
      <c r="F10" s="876" t="str">
        <f>IF(Beszámoló!$F$2=1,Nyelv_old!$E$16,IF(Beszámoló!$F$2=2,Nyelv_old!$F$16,IF(Beszámoló!$F$2=3,Nyelv_old!$G$16,Nyelv_old!$H$16)))</f>
        <v>adatok E Ft-ban</v>
      </c>
      <c r="G10" s="876"/>
    </row>
    <row r="11" spans="1:11" ht="36.75" customHeight="1" x14ac:dyDescent="0.2">
      <c r="A11" s="87" t="str">
        <f>IF(Beszámoló!$F$2=1,Nyelv_old!$E$17,IF(Beszámoló!$F$2=2,Nyelv_old!$F$17,IF(Beszámoló!$F$2=3,Nyelv_old!$G$17,Nyelv_old!$H$17)))</f>
        <v>Sorszám</v>
      </c>
      <c r="B11" s="877" t="str">
        <f>IF(Beszámoló!$F$2=1,Nyelv_old!$E$18,IF(Beszámoló!$F$2=2,Nyelv_old!$F$18,IF(Beszámoló!$F$2=3,Nyelv_old!$G$18,Nyelv_old!$H$18)))</f>
        <v>A tétel megnevezése</v>
      </c>
      <c r="C11" s="877"/>
      <c r="D11" s="877"/>
      <c r="E11" s="88" t="str">
        <f>IF(Beszámoló!$F$2=1,Nyelv_old!$E$19,IF(Beszámoló!$F$2=2,Nyelv_old!$F$19,IF(Beszámoló!$F$2=3,Nyelv_old!$G$19,Nyelv_old!$H$19)))</f>
        <v>Előző év</v>
      </c>
      <c r="F11" s="89" t="str">
        <f>IF(Beszámoló!$F$2=1,Nyelv_old!$E$20,IF(Beszámoló!$F$2=2,Nyelv_old!$F$20,IF(Beszámoló!$F$2=3,Nyelv_old!$G$20,Nyelv_old!$H$20)))</f>
        <v>Előző év(ek) módosításai</v>
      </c>
      <c r="G11" s="90" t="str">
        <f>IF(Beszámoló!$F$2=1,Nyelv_old!$E$21,IF(Beszámoló!$F$2=2,Nyelv_old!$F$21,IF(Beszámoló!$F$2=3,Nyelv_old!$G$21,Nyelv_old!$H$21)))</f>
        <v>Tárgyév</v>
      </c>
    </row>
    <row r="12" spans="1:11" ht="12" customHeight="1" x14ac:dyDescent="0.2">
      <c r="A12" s="91" t="s">
        <v>253</v>
      </c>
      <c r="B12" s="878" t="s">
        <v>254</v>
      </c>
      <c r="C12" s="878"/>
      <c r="D12" s="878"/>
      <c r="E12" s="93" t="s">
        <v>255</v>
      </c>
      <c r="F12" s="92" t="s">
        <v>256</v>
      </c>
      <c r="G12" s="94" t="s">
        <v>257</v>
      </c>
    </row>
    <row r="13" spans="1:11" ht="18.95" customHeight="1" x14ac:dyDescent="0.2">
      <c r="A13" s="95" t="s">
        <v>258</v>
      </c>
      <c r="B13" s="879" t="str">
        <f>CHOOSE(Beszámoló!$F$2,Nyelv!B2,Nyelv!C2,Nyelv!D2,Nyelv!E2)</f>
        <v>A. Befektetett eszközök (2.+10.+18+29 sor)</v>
      </c>
      <c r="C13" s="879"/>
      <c r="D13" s="879"/>
      <c r="E13" s="96">
        <f>Adatbevitel!$C$3</f>
        <v>0</v>
      </c>
      <c r="F13" s="97">
        <f>Adatbevitel!$D$3</f>
        <v>0</v>
      </c>
      <c r="G13" s="98">
        <f>Adatbevitel!$E$3</f>
        <v>0</v>
      </c>
    </row>
    <row r="14" spans="1:11" ht="18.95" customHeight="1" x14ac:dyDescent="0.2">
      <c r="A14" s="99" t="s">
        <v>259</v>
      </c>
      <c r="B14" s="880" t="str">
        <f>CHOOSE(Beszámoló!$F$2,Nyelv!B3,Nyelv!C3,Nyelv!D3,Nyelv!E3)</f>
        <v>I. IMMATERIÁLIS JAVAK (3.-9. sorok)</v>
      </c>
      <c r="C14" s="880"/>
      <c r="D14" s="880"/>
      <c r="E14" s="100">
        <f>Adatbevitel!$C$4</f>
        <v>0</v>
      </c>
      <c r="F14" s="100">
        <f>Adatbevitel!$D$4</f>
        <v>0</v>
      </c>
      <c r="G14" s="101">
        <f>Adatbevitel!$E$4</f>
        <v>0</v>
      </c>
    </row>
    <row r="15" spans="1:11" ht="18.95" customHeight="1" x14ac:dyDescent="0.2">
      <c r="A15" s="99" t="s">
        <v>260</v>
      </c>
      <c r="B15" s="880" t="str">
        <f>CHOOSE(Beszámoló!$F$2,Nyelv!B4,Nyelv!C4,Nyelv!D4,Nyelv!E4)</f>
        <v>1. Alapítás-átszervezés aktívált értéke</v>
      </c>
      <c r="C15" s="880"/>
      <c r="D15" s="880"/>
      <c r="E15" s="102">
        <f>Adatbevitel!$C$5</f>
        <v>0</v>
      </c>
      <c r="F15" s="102">
        <f>Adatbevitel!$D$5</f>
        <v>0</v>
      </c>
      <c r="G15" s="103">
        <f>Adatbevitel!$E$5</f>
        <v>0</v>
      </c>
    </row>
    <row r="16" spans="1:11" ht="18.95" customHeight="1" x14ac:dyDescent="0.2">
      <c r="A16" s="99" t="s">
        <v>261</v>
      </c>
      <c r="B16" s="880" t="str">
        <f>CHOOSE(Beszámoló!$F$2,Nyelv!B5,Nyelv!C5,Nyelv!D5,Nyelv!E5)</f>
        <v>2. Kísérleti fejlesztés aktivált értéke</v>
      </c>
      <c r="C16" s="880"/>
      <c r="D16" s="880"/>
      <c r="E16" s="102">
        <f>Adatbevitel!$C$6</f>
        <v>0</v>
      </c>
      <c r="F16" s="102">
        <f>Adatbevitel!$D$6</f>
        <v>0</v>
      </c>
      <c r="G16" s="103">
        <f>Adatbevitel!$E$6</f>
        <v>0</v>
      </c>
    </row>
    <row r="17" spans="1:7" ht="18.95" customHeight="1" x14ac:dyDescent="0.2">
      <c r="A17" s="99" t="s">
        <v>262</v>
      </c>
      <c r="B17" s="880" t="str">
        <f>CHOOSE(Beszámoló!$F$2,Nyelv!B6,Nyelv!C6,Nyelv!D6,Nyelv!E6)</f>
        <v>3. Vagyoni értékű jogok</v>
      </c>
      <c r="C17" s="880"/>
      <c r="D17" s="880"/>
      <c r="E17" s="102">
        <f>Adatbevitel!$C$7</f>
        <v>0</v>
      </c>
      <c r="F17" s="102">
        <f>Adatbevitel!$D$7</f>
        <v>0</v>
      </c>
      <c r="G17" s="103">
        <f>Adatbevitel!$E$7</f>
        <v>0</v>
      </c>
    </row>
    <row r="18" spans="1:7" ht="18.95" customHeight="1" x14ac:dyDescent="0.2">
      <c r="A18" s="99" t="s">
        <v>263</v>
      </c>
      <c r="B18" s="880" t="str">
        <f>CHOOSE(Beszámoló!$F$2,Nyelv!B7,Nyelv!C7,Nyelv!D7,Nyelv!E7)</f>
        <v>4. Szellemi termékek</v>
      </c>
      <c r="C18" s="880"/>
      <c r="D18" s="880"/>
      <c r="E18" s="102">
        <f>Adatbevitel!$C$8</f>
        <v>0</v>
      </c>
      <c r="F18" s="102">
        <f>Adatbevitel!$D$8</f>
        <v>0</v>
      </c>
      <c r="G18" s="103">
        <f>Adatbevitel!$E$8</f>
        <v>0</v>
      </c>
    </row>
    <row r="19" spans="1:7" ht="18.95" customHeight="1" x14ac:dyDescent="0.2">
      <c r="A19" s="99" t="s">
        <v>264</v>
      </c>
      <c r="B19" s="880" t="str">
        <f>CHOOSE(Beszámoló!$F$2,Nyelv!B8,Nyelv!C8,Nyelv!D8,Nyelv!E8)</f>
        <v>5. Üzleti vagy cégérték</v>
      </c>
      <c r="C19" s="880"/>
      <c r="D19" s="880"/>
      <c r="E19" s="104">
        <f>Adatbevitel!$C$9</f>
        <v>0</v>
      </c>
      <c r="F19" s="104">
        <f>Adatbevitel!$D$9</f>
        <v>0</v>
      </c>
      <c r="G19" s="103">
        <f>Adatbevitel!$E$9</f>
        <v>0</v>
      </c>
    </row>
    <row r="20" spans="1:7" ht="18.95" customHeight="1" x14ac:dyDescent="0.2">
      <c r="A20" s="99" t="s">
        <v>265</v>
      </c>
      <c r="B20" s="880" t="str">
        <f>CHOOSE(Beszámoló!$F$2,Nyelv!B9,Nyelv!C9,Nyelv!D9,Nyelv!E9)</f>
        <v>6. Immateriális javakra adott előlegek</v>
      </c>
      <c r="C20" s="880"/>
      <c r="D20" s="880"/>
      <c r="E20" s="105">
        <f>Adatbevitel!$C$10</f>
        <v>0</v>
      </c>
      <c r="F20" s="106">
        <f>Adatbevitel!$D$10</f>
        <v>0</v>
      </c>
      <c r="G20" s="107">
        <f>Adatbevitel!$E$10</f>
        <v>0</v>
      </c>
    </row>
    <row r="21" spans="1:7" ht="18.95" customHeight="1" x14ac:dyDescent="0.2">
      <c r="A21" s="99" t="s">
        <v>266</v>
      </c>
      <c r="B21" s="880" t="str">
        <f>CHOOSE(Beszámoló!$F$2,Nyelv!B10,Nyelv!C10,Nyelv!D10,Nyelv!E10)</f>
        <v>7. Immateriális javak értékhelyesbítése</v>
      </c>
      <c r="C21" s="880"/>
      <c r="D21" s="880"/>
      <c r="E21" s="108">
        <f>Adatbevitel!$C$11</f>
        <v>0</v>
      </c>
      <c r="F21" s="108">
        <f>Adatbevitel!$D$11</f>
        <v>0</v>
      </c>
      <c r="G21" s="103">
        <f>Adatbevitel!$E$11</f>
        <v>0</v>
      </c>
    </row>
    <row r="22" spans="1:7" ht="18.95" customHeight="1" x14ac:dyDescent="0.2">
      <c r="A22" s="99" t="s">
        <v>267</v>
      </c>
      <c r="B22" s="880" t="str">
        <f>CHOOSE(Beszámoló!$F$2,Nyelv!B11,Nyelv!C11,Nyelv!D11,Nyelv!E11)</f>
        <v>II. TÁRGYI ESZKÖZÖK (11.-17. sorok)</v>
      </c>
      <c r="C22" s="880"/>
      <c r="D22" s="880"/>
      <c r="E22" s="100">
        <f>Adatbevitel!$C$12</f>
        <v>0</v>
      </c>
      <c r="F22" s="100">
        <f>Adatbevitel!$D$12</f>
        <v>0</v>
      </c>
      <c r="G22" s="101">
        <f>Adatbevitel!$E$12</f>
        <v>0</v>
      </c>
    </row>
    <row r="23" spans="1:7" ht="18.95" customHeight="1" x14ac:dyDescent="0.2">
      <c r="A23" s="99" t="s">
        <v>268</v>
      </c>
      <c r="B23" s="880" t="str">
        <f>CHOOSE(Beszámoló!$F$2,Nyelv!B12,Nyelv!C12,Nyelv!D12,Nyelv!E12)</f>
        <v>1. Ingatlanok és a kapcsolódó vagyoni értékű jogok</v>
      </c>
      <c r="C23" s="880"/>
      <c r="D23" s="880"/>
      <c r="E23" s="102">
        <f>Adatbevitel!$C$13</f>
        <v>0</v>
      </c>
      <c r="F23" s="102">
        <f>Adatbevitel!$D$13</f>
        <v>0</v>
      </c>
      <c r="G23" s="103">
        <f>Adatbevitel!$E$13</f>
        <v>0</v>
      </c>
    </row>
    <row r="24" spans="1:7" ht="18.95" customHeight="1" x14ac:dyDescent="0.2">
      <c r="A24" s="99" t="s">
        <v>269</v>
      </c>
      <c r="B24" s="880" t="str">
        <f>CHOOSE(Beszámoló!$F$2,Nyelv!B13,Nyelv!C13,Nyelv!D13,Nyelv!E13)</f>
        <v>2. Műszaki berendezések, gépek, járművek</v>
      </c>
      <c r="C24" s="880"/>
      <c r="D24" s="880"/>
      <c r="E24" s="102">
        <f>Adatbevitel!$C$14</f>
        <v>0</v>
      </c>
      <c r="F24" s="102">
        <f>Adatbevitel!$D$14</f>
        <v>0</v>
      </c>
      <c r="G24" s="103">
        <f>Adatbevitel!$E$14</f>
        <v>0</v>
      </c>
    </row>
    <row r="25" spans="1:7" ht="18.95" customHeight="1" x14ac:dyDescent="0.2">
      <c r="A25" s="99" t="s">
        <v>270</v>
      </c>
      <c r="B25" s="880" t="str">
        <f>CHOOSE(Beszámoló!$F$2,Nyelv!B14,Nyelv!C14,Nyelv!D14,Nyelv!E14)</f>
        <v>3. Egyéb berendezések, felszerelések, járművek</v>
      </c>
      <c r="C25" s="880"/>
      <c r="D25" s="880"/>
      <c r="E25" s="102">
        <f>Adatbevitel!$C$15</f>
        <v>0</v>
      </c>
      <c r="F25" s="102">
        <f>Adatbevitel!$D$15</f>
        <v>0</v>
      </c>
      <c r="G25" s="103">
        <f>Adatbevitel!$E$15</f>
        <v>0</v>
      </c>
    </row>
    <row r="26" spans="1:7" ht="18.95" customHeight="1" x14ac:dyDescent="0.2">
      <c r="A26" s="99" t="s">
        <v>271</v>
      </c>
      <c r="B26" s="880" t="str">
        <f>CHOOSE(Beszámoló!$F$2,Nyelv!B15,Nyelv!C15,Nyelv!D15,Nyelv!E15)</f>
        <v>4. Tenyészállatok</v>
      </c>
      <c r="C26" s="880"/>
      <c r="D26" s="880"/>
      <c r="E26" s="102">
        <f>Adatbevitel!$C$16</f>
        <v>0</v>
      </c>
      <c r="F26" s="102">
        <f>Adatbevitel!$D$16</f>
        <v>0</v>
      </c>
      <c r="G26" s="103">
        <f>Adatbevitel!$E$16</f>
        <v>0</v>
      </c>
    </row>
    <row r="27" spans="1:7" ht="18.95" customHeight="1" x14ac:dyDescent="0.2">
      <c r="A27" s="99" t="s">
        <v>272</v>
      </c>
      <c r="B27" s="880" t="str">
        <f>CHOOSE(Beszámoló!$F$2,Nyelv!B16,Nyelv!C16,Nyelv!D16,Nyelv!E16)</f>
        <v>5. Beruházások, felújítások</v>
      </c>
      <c r="C27" s="880"/>
      <c r="D27" s="880"/>
      <c r="E27" s="102">
        <f>Adatbevitel!$C$17</f>
        <v>0</v>
      </c>
      <c r="F27" s="102">
        <f>Adatbevitel!$D$17</f>
        <v>0</v>
      </c>
      <c r="G27" s="103">
        <f>Adatbevitel!$E$17</f>
        <v>0</v>
      </c>
    </row>
    <row r="28" spans="1:7" ht="18.95" customHeight="1" x14ac:dyDescent="0.2">
      <c r="A28" s="99" t="s">
        <v>273</v>
      </c>
      <c r="B28" s="880" t="str">
        <f>CHOOSE(Beszámoló!$F$2,Nyelv!B17,Nyelv!C17,Nyelv!D17,Nyelv!E17)</f>
        <v>6. Beruházásokra adott előlegek</v>
      </c>
      <c r="C28" s="880"/>
      <c r="D28" s="880"/>
      <c r="E28" s="102">
        <f>Adatbevitel!$C$18</f>
        <v>0</v>
      </c>
      <c r="F28" s="102">
        <f>Adatbevitel!$D$18</f>
        <v>0</v>
      </c>
      <c r="G28" s="103">
        <f>Adatbevitel!$E$18</f>
        <v>0</v>
      </c>
    </row>
    <row r="29" spans="1:7" ht="18.95" customHeight="1" x14ac:dyDescent="0.2">
      <c r="A29" s="99" t="s">
        <v>274</v>
      </c>
      <c r="B29" s="880" t="str">
        <f>CHOOSE(Beszámoló!$F$2,Nyelv!B18,Nyelv!C18,Nyelv!D18,Nyelv!E18)</f>
        <v>7. Tárgyi eszközök értékhelyesbítése</v>
      </c>
      <c r="C29" s="880"/>
      <c r="D29" s="880"/>
      <c r="E29" s="102">
        <f>Adatbevitel!$C$19</f>
        <v>0</v>
      </c>
      <c r="F29" s="102">
        <f>Adatbevitel!$D$19</f>
        <v>0</v>
      </c>
      <c r="G29" s="103">
        <f>Adatbevitel!$E$19</f>
        <v>0</v>
      </c>
    </row>
    <row r="30" spans="1:7" ht="18.95" customHeight="1" x14ac:dyDescent="0.2">
      <c r="A30" s="99" t="s">
        <v>275</v>
      </c>
      <c r="B30" s="880" t="str">
        <f>CHOOSE(Beszámoló!$F$2,Nyelv!B19,Nyelv!C19,Nyelv!D19,Nyelv!E19)</f>
        <v>III. BEFEKTETETT PÉNZÜGYI ESZKÖZÖK (19.-28. sorok)</v>
      </c>
      <c r="C30" s="880"/>
      <c r="D30" s="880"/>
      <c r="E30" s="100">
        <f>Adatbevitel!$C$20</f>
        <v>0</v>
      </c>
      <c r="F30" s="100">
        <f>Adatbevitel!$D$20</f>
        <v>0</v>
      </c>
      <c r="G30" s="101">
        <f>Adatbevitel!$E$20</f>
        <v>0</v>
      </c>
    </row>
    <row r="31" spans="1:7" ht="18.95" customHeight="1" x14ac:dyDescent="0.2">
      <c r="A31" s="99">
        <v>19</v>
      </c>
      <c r="B31" s="880" t="str">
        <f>CHOOSE(Beszámoló!$F$2,Nyelv!B20,Nyelv!C20,Nyelv!D20,Nyelv!E20)</f>
        <v>1. Tartós részesedés kapcsolt vállalkozásban</v>
      </c>
      <c r="C31" s="880"/>
      <c r="D31" s="880"/>
      <c r="E31" s="102">
        <f>Adatbevitel!$C$21</f>
        <v>0</v>
      </c>
      <c r="F31" s="102">
        <f>Adatbevitel!$D$21</f>
        <v>0</v>
      </c>
      <c r="G31" s="103">
        <f>Adatbevitel!$E$21</f>
        <v>0</v>
      </c>
    </row>
    <row r="32" spans="1:7" ht="18.95" customHeight="1" x14ac:dyDescent="0.2">
      <c r="A32" s="99">
        <v>20</v>
      </c>
      <c r="B32" s="880" t="str">
        <f>CHOOSE(Beszámoló!$F$2,Nyelv!B21,Nyelv!C21,Nyelv!D21,Nyelv!E21)</f>
        <v>2. Tartósan adott kölcsön kapcsolt vállalkozásban</v>
      </c>
      <c r="C32" s="880"/>
      <c r="D32" s="880"/>
      <c r="E32" s="102">
        <f>Adatbevitel!$C$22</f>
        <v>0</v>
      </c>
      <c r="F32" s="102">
        <f>Adatbevitel!$D$22</f>
        <v>0</v>
      </c>
      <c r="G32" s="103">
        <f>Adatbevitel!$E$22</f>
        <v>0</v>
      </c>
    </row>
    <row r="33" spans="1:9" ht="18.95" customHeight="1" x14ac:dyDescent="0.2">
      <c r="A33" s="109">
        <v>21</v>
      </c>
      <c r="B33" s="880" t="str">
        <f>CHOOSE(Beszámoló!$F$2,Nyelv!B22,Nyelv!C22,Nyelv!D22,Nyelv!E22)</f>
        <v>3. Tartós jelentős tulajdoni részesedés</v>
      </c>
      <c r="C33" s="880"/>
      <c r="D33" s="880"/>
      <c r="E33" s="104">
        <f>Adatbevitel!$C$23</f>
        <v>0</v>
      </c>
      <c r="F33" s="104">
        <f>Adatbevitel!$D$23</f>
        <v>0</v>
      </c>
      <c r="G33" s="110">
        <f>Adatbevitel!$E$23</f>
        <v>0</v>
      </c>
    </row>
    <row r="34" spans="1:9" ht="22.5" customHeight="1" x14ac:dyDescent="0.2">
      <c r="A34" s="111" t="s">
        <v>276</v>
      </c>
      <c r="B34" s="880" t="str">
        <f>CHOOSE(Beszámoló!$F$2,Nyelv!B23,Nyelv!C23,Nyelv!D23,Nyelv!E23)</f>
        <v>4. Tartósan adott kölcsön jelentős tulajdoni részesedési viszonyban álló vállalkozásban</v>
      </c>
      <c r="C34" s="880"/>
      <c r="D34" s="880"/>
      <c r="E34" s="104">
        <f>Adatbevitel!$C$24</f>
        <v>0</v>
      </c>
      <c r="F34" s="104">
        <f>Adatbevitel!$D$24</f>
        <v>0</v>
      </c>
      <c r="G34" s="103">
        <f>Adatbevitel!$E$24</f>
        <v>0</v>
      </c>
    </row>
    <row r="35" spans="1:9" ht="18.95" customHeight="1" x14ac:dyDescent="0.2">
      <c r="A35" s="112" t="s">
        <v>277</v>
      </c>
      <c r="B35" s="880" t="str">
        <f>CHOOSE(Beszámoló!$F$2,Nyelv!B24,Nyelv!C24,Nyelv!D24,Nyelv!E24)</f>
        <v>5. Egyéb tartós részesedés</v>
      </c>
      <c r="C35" s="880"/>
      <c r="D35" s="880"/>
      <c r="E35" s="102">
        <f>Adatbevitel!$C$25</f>
        <v>0</v>
      </c>
      <c r="F35" s="102">
        <f>Adatbevitel!$D$25</f>
        <v>0</v>
      </c>
      <c r="G35" s="113">
        <f>Adatbevitel!$E$25</f>
        <v>0</v>
      </c>
    </row>
    <row r="36" spans="1:9" ht="18.95" customHeight="1" x14ac:dyDescent="0.2">
      <c r="A36" s="99" t="s">
        <v>278</v>
      </c>
      <c r="B36" s="880" t="str">
        <f>CHOOSE(Beszámoló!$F$2,Nyelv!B25,Nyelv!C25,Nyelv!D25,Nyelv!E25)</f>
        <v>6. Tartósan adott kölcsön egyéb részesedési viszonyban álló vállalkozásban</v>
      </c>
      <c r="C36" s="880"/>
      <c r="D36" s="880"/>
      <c r="E36" s="102">
        <f>Adatbevitel!$C$26</f>
        <v>0</v>
      </c>
      <c r="F36" s="102">
        <f>Adatbevitel!$D$26</f>
        <v>0</v>
      </c>
      <c r="G36" s="103">
        <f>Adatbevitel!$E$26</f>
        <v>0</v>
      </c>
    </row>
    <row r="37" spans="1:9" ht="18.95" customHeight="1" x14ac:dyDescent="0.2">
      <c r="A37" s="109" t="s">
        <v>279</v>
      </c>
      <c r="B37" s="880" t="str">
        <f>CHOOSE(Beszámoló!$F$2,Nyelv!B26,Nyelv!C26,Nyelv!D26,Nyelv!E26)</f>
        <v>7. Egyéb tartósan adott kölcsön</v>
      </c>
      <c r="C37" s="880"/>
      <c r="D37" s="880"/>
      <c r="E37" s="102">
        <f>Adatbevitel!$C$27</f>
        <v>0</v>
      </c>
      <c r="F37" s="102">
        <f>Adatbevitel!$D$27</f>
        <v>0</v>
      </c>
      <c r="G37" s="103">
        <f>Adatbevitel!$E$27</f>
        <v>0</v>
      </c>
    </row>
    <row r="38" spans="1:9" ht="18.95" customHeight="1" x14ac:dyDescent="0.2">
      <c r="A38" s="99" t="s">
        <v>280</v>
      </c>
      <c r="B38" s="880" t="str">
        <f>CHOOSE(Beszámoló!$F$2,Nyelv!B27,Nyelv!C27,Nyelv!D27,Nyelv!E27)</f>
        <v>8. Tartós hitelviszonyt megtestesítő értékpapír</v>
      </c>
      <c r="C38" s="880"/>
      <c r="D38" s="880"/>
      <c r="E38" s="114">
        <f>Adatbevitel!$C$28</f>
        <v>0</v>
      </c>
      <c r="F38" s="114">
        <f>Adatbevitel!$D$28</f>
        <v>0</v>
      </c>
      <c r="G38" s="103">
        <f>Adatbevitel!$E$28</f>
        <v>0</v>
      </c>
    </row>
    <row r="39" spans="1:9" ht="18.95" customHeight="1" x14ac:dyDescent="0.2">
      <c r="A39" s="99" t="s">
        <v>281</v>
      </c>
      <c r="B39" s="880" t="str">
        <f>CHOOSE(Beszámoló!$F$2,Nyelv!B28,Nyelv!C28,Nyelv!D28,Nyelv!E28)</f>
        <v>9. Befektetett pénzügyi eszközök értékhelyesbítése</v>
      </c>
      <c r="C39" s="880"/>
      <c r="D39" s="880"/>
      <c r="E39" s="114">
        <f>Adatbevitel!$C$29</f>
        <v>0</v>
      </c>
      <c r="F39" s="114">
        <f>Adatbevitel!$D$29</f>
        <v>0</v>
      </c>
      <c r="G39" s="103">
        <f>Adatbevitel!$E$29</f>
        <v>0</v>
      </c>
    </row>
    <row r="40" spans="1:9" ht="18.95" customHeight="1" x14ac:dyDescent="0.2">
      <c r="A40" s="99" t="s">
        <v>282</v>
      </c>
      <c r="B40" s="880" t="str">
        <f>CHOOSE(Beszámoló!$F$2,Nyelv!B29,Nyelv!C29,Nyelv!D29,Nyelv!E29)</f>
        <v>10. Befektetett pénzügyi eszközök értékelési különbözete</v>
      </c>
      <c r="C40" s="880"/>
      <c r="D40" s="880"/>
      <c r="E40" s="114">
        <f>Adatbevitel!$C$30</f>
        <v>0</v>
      </c>
      <c r="F40" s="114">
        <f>Adatbevitel!$D$30</f>
        <v>0</v>
      </c>
      <c r="G40" s="103">
        <f>Adatbevitel!$E$30</f>
        <v>0</v>
      </c>
    </row>
    <row r="41" spans="1:9" ht="20.25" customHeight="1" x14ac:dyDescent="0.2">
      <c r="A41" s="99" t="s">
        <v>284</v>
      </c>
      <c r="B41" s="883" t="str">
        <f>CHOOSE(Beszámoló!$F$2,Nyelv!B30,Nyelv!C30,Nyelv!D30,Nyelv!E30)</f>
        <v>IV. Halasztott adókövetelés</v>
      </c>
      <c r="C41" s="884"/>
      <c r="D41" s="885"/>
      <c r="E41" s="114">
        <f>Adatbevitel!$C$31</f>
        <v>0</v>
      </c>
      <c r="F41" s="114">
        <f>Adatbevitel!$D$31</f>
        <v>0</v>
      </c>
      <c r="G41" s="103">
        <f>Adatbevitel!$E$31</f>
        <v>0</v>
      </c>
    </row>
    <row r="42" spans="1:9" ht="12.75" customHeight="1" x14ac:dyDescent="0.2">
      <c r="A42" s="85"/>
      <c r="B42" s="85"/>
      <c r="C42" s="85"/>
      <c r="D42" s="85"/>
      <c r="E42" s="85"/>
      <c r="F42" s="85"/>
      <c r="G42" s="85"/>
    </row>
    <row r="43" spans="1:9" ht="12.75" customHeight="1" x14ac:dyDescent="0.2">
      <c r="A43" s="85" t="str">
        <f>Alapadatok!$E$12</f>
        <v>Budapest, 2026. március 24.</v>
      </c>
      <c r="B43" s="85"/>
      <c r="C43" s="85"/>
      <c r="D43" s="85"/>
      <c r="E43" s="85"/>
      <c r="F43" s="85"/>
      <c r="G43" s="85"/>
    </row>
    <row r="44" spans="1:9" ht="12.75" customHeight="1" x14ac:dyDescent="0.2">
      <c r="A44" s="115"/>
      <c r="B44" s="115"/>
      <c r="C44" s="116"/>
      <c r="D44" s="116"/>
      <c r="E44" s="117"/>
      <c r="F44" s="116"/>
      <c r="G44" s="116"/>
    </row>
    <row r="45" spans="1:9" ht="12.75" customHeight="1" x14ac:dyDescent="0.2">
      <c r="A45" s="116"/>
      <c r="B45" s="116"/>
      <c r="C45" s="116"/>
      <c r="D45" s="116"/>
      <c r="E45" s="881" t="str">
        <f>IF(Beszámoló!$F$2=1,Nyelv_old!$E$7,IF(Beszámoló!$F$2=2,Nyelv_old!$F$7,IF(Beszámoló!$F$2=3,Nyelv_old!$G$7,Nyelv_old!$H$7)))</f>
        <v>a vállalkozás vezetője</v>
      </c>
      <c r="F45" s="881"/>
      <c r="G45" s="881"/>
    </row>
    <row r="46" spans="1:9" ht="12.75" customHeight="1" x14ac:dyDescent="0.2">
      <c r="A46" s="116"/>
      <c r="B46" s="116"/>
      <c r="C46" s="116"/>
      <c r="D46" s="116"/>
      <c r="E46" s="882" t="str">
        <f>IF(Beszámoló!$F$2=1,Nyelv_old!$E$8,IF(Beszámoló!$F$2=2,Nyelv_old!$F$8,IF(Beszámoló!$F$2=3,Nyelv_old!$G$8,Nyelv_old!$H$8)))</f>
        <v>(képviselője)</v>
      </c>
      <c r="F46" s="882"/>
      <c r="G46" s="882"/>
    </row>
    <row r="47" spans="1:9" ht="12.75" customHeight="1" x14ac:dyDescent="0.25">
      <c r="A47" s="871"/>
      <c r="B47" s="871"/>
      <c r="C47" s="44"/>
      <c r="D47" s="872"/>
      <c r="E47" s="872"/>
      <c r="F47" s="872"/>
      <c r="G47" s="872"/>
      <c r="I47" s="83"/>
    </row>
    <row r="48" spans="1:9" ht="12.75" customHeight="1" x14ac:dyDescent="0.2">
      <c r="A48" s="871"/>
      <c r="B48" s="871"/>
      <c r="C48" s="75"/>
      <c r="D48" s="872"/>
      <c r="E48" s="872"/>
      <c r="F48" s="872"/>
      <c r="G48" s="872"/>
      <c r="I48" s="64"/>
    </row>
    <row r="49" spans="1:7" ht="12.75" customHeight="1" x14ac:dyDescent="0.2">
      <c r="A49" s="18"/>
    </row>
    <row r="50" spans="1:7" ht="12.75" customHeight="1" x14ac:dyDescent="0.2">
      <c r="A50" s="871" t="str">
        <f>Alapadatok!$E$9</f>
        <v>Minta Kft.</v>
      </c>
      <c r="B50" s="871"/>
      <c r="C50" s="17"/>
      <c r="D50" s="17"/>
      <c r="F50" s="873"/>
      <c r="G50" s="873"/>
    </row>
    <row r="51" spans="1:7" ht="12.75" customHeight="1" x14ac:dyDescent="0.2">
      <c r="A51" s="17"/>
      <c r="B51" s="17"/>
      <c r="C51" s="17"/>
      <c r="D51" s="17"/>
      <c r="G51" s="84"/>
    </row>
    <row r="52" spans="1:7" ht="15" customHeight="1" x14ac:dyDescent="0.25">
      <c r="A52" s="874" t="str">
        <f>IF(Beszámoló!$F$2=1,Nyelv_old!$E$14,IF(Beszámoló!$F$2=2,Nyelv_old!$F$14,IF(Beszámoló!$F$2=3,Nyelv_old!$G$14,Nyelv_old!$H$14)))</f>
        <v>"A" Mérleg</v>
      </c>
      <c r="B52" s="874"/>
      <c r="C52" s="874"/>
      <c r="D52" s="874"/>
      <c r="E52" s="874"/>
      <c r="F52" s="874"/>
      <c r="G52" s="874"/>
    </row>
    <row r="53" spans="1:7" ht="6.75" customHeight="1" x14ac:dyDescent="0.25">
      <c r="A53" s="874"/>
      <c r="B53" s="874"/>
      <c r="C53" s="874"/>
      <c r="D53" s="874"/>
      <c r="E53" s="874"/>
      <c r="F53" s="874"/>
      <c r="G53" s="874"/>
    </row>
    <row r="54" spans="1:7" ht="15" customHeight="1" x14ac:dyDescent="0.25">
      <c r="A54" s="875" t="s">
        <v>283</v>
      </c>
      <c r="B54" s="875"/>
      <c r="C54" s="875"/>
      <c r="D54" s="875"/>
      <c r="E54" s="875"/>
      <c r="F54" s="875"/>
      <c r="G54" s="875"/>
    </row>
    <row r="55" spans="1:7" ht="12.75" customHeight="1" x14ac:dyDescent="0.2">
      <c r="A55" s="871" t="str">
        <f>IF(Beszámoló!$F$2=1,Nyelv_old!$E$15,IF(Beszámoló!$F$2=2,Nyelv_old!$F$15,IF(Beszámoló!$F$2=3,Nyelv_old!$G$15,Nyelv_old!$H$15)))</f>
        <v>Eszközök(aktívák)</v>
      </c>
      <c r="B55" s="871"/>
      <c r="C55" s="49"/>
      <c r="D55" s="49"/>
      <c r="E55" s="49"/>
      <c r="F55" s="49"/>
      <c r="G55" s="49"/>
    </row>
    <row r="56" spans="1:7" ht="12.75" customHeight="1" x14ac:dyDescent="0.2">
      <c r="A56" s="85"/>
      <c r="B56" s="86"/>
      <c r="C56" s="85"/>
      <c r="D56" s="85"/>
      <c r="E56" s="85"/>
      <c r="F56" s="876" t="str">
        <f>IF(Beszámoló!$F$2=1,Nyelv_old!$E$16,IF(Beszámoló!$F$2=2,Nyelv_old!$F$16,IF(Beszámoló!$F$2=3,Nyelv_old!$G$16,Nyelv_old!$H$16)))</f>
        <v>adatok E Ft-ban</v>
      </c>
      <c r="G56" s="876"/>
    </row>
    <row r="57" spans="1:7" ht="36.75" customHeight="1" x14ac:dyDescent="0.2">
      <c r="A57" s="87" t="str">
        <f>IF(Beszámoló!$F$2=1,Nyelv_old!$E$17,IF(Beszámoló!$F$2=2,Nyelv_old!$F$17,IF(Beszámoló!$F$2=3,Nyelv_old!$G$17,Nyelv_old!$H$17)))</f>
        <v>Sorszám</v>
      </c>
      <c r="B57" s="877" t="str">
        <f>IF(Beszámoló!$F$2=1,Nyelv_old!$E$18,IF(Beszámoló!$F$2=2,Nyelv_old!$F$18,IF(Beszámoló!$F$2=3,Nyelv_old!$G$18,Nyelv_old!$H$18)))</f>
        <v>A tétel megnevezése</v>
      </c>
      <c r="C57" s="877"/>
      <c r="D57" s="877"/>
      <c r="E57" s="88" t="str">
        <f>IF(Beszámoló!$F$2=1,Nyelv_old!$E$19,IF(Beszámoló!$F$2=2,Nyelv_old!$F$19,IF(Beszámoló!$F$2=3,Nyelv_old!$G$19,Nyelv_old!$H$19)))</f>
        <v>Előző év</v>
      </c>
      <c r="F57" s="118" t="str">
        <f>IF(Beszámoló!$F$2=1,Nyelv_old!$E$20,IF(Beszámoló!$F$2=2,Nyelv_old!$F$20,IF(Beszámoló!$F$2=3,Nyelv_old!$G$20,Nyelv_old!$H$20)))</f>
        <v>Előző év(ek) módosításai</v>
      </c>
      <c r="G57" s="90" t="str">
        <f>IF(Beszámoló!$F$2=1,Nyelv_old!$E$21,IF(Beszámoló!$F$2=2,Nyelv_old!$F$21,IF(Beszámoló!$F$2=3,Nyelv_old!$G$21,Nyelv_old!$H$21)))</f>
        <v>Tárgyév</v>
      </c>
    </row>
    <row r="58" spans="1:7" ht="12" customHeight="1" x14ac:dyDescent="0.2">
      <c r="A58" s="91" t="s">
        <v>253</v>
      </c>
      <c r="B58" s="878" t="s">
        <v>254</v>
      </c>
      <c r="C58" s="878"/>
      <c r="D58" s="878"/>
      <c r="E58" s="93" t="s">
        <v>255</v>
      </c>
      <c r="F58" s="92" t="s">
        <v>256</v>
      </c>
      <c r="G58" s="94" t="s">
        <v>257</v>
      </c>
    </row>
    <row r="59" spans="1:7" ht="17.100000000000001" customHeight="1" x14ac:dyDescent="0.2">
      <c r="A59" s="119" t="s">
        <v>285</v>
      </c>
      <c r="B59" s="879" t="str">
        <f>CHOOSE(Beszámoló!$F$2,Nyelv!B31,Nyelv!C31,Nyelv!D31,Nyelv!E31)</f>
        <v>B. Forgóeszközök (31.+38.+47.+54)</v>
      </c>
      <c r="C59" s="879"/>
      <c r="D59" s="879"/>
      <c r="E59" s="97">
        <f>Adatbevitel!$C$32</f>
        <v>0</v>
      </c>
      <c r="F59" s="120">
        <f>Adatbevitel!$D$32</f>
        <v>0</v>
      </c>
      <c r="G59" s="98">
        <f>Adatbevitel!$E$32</f>
        <v>0</v>
      </c>
    </row>
    <row r="60" spans="1:7" ht="17.100000000000001" customHeight="1" thickBot="1" x14ac:dyDescent="0.25">
      <c r="A60" s="99" t="s">
        <v>286</v>
      </c>
      <c r="B60" s="879" t="str">
        <f>CHOOSE(Beszámoló!$F$2,Nyelv!B32,Nyelv!C32,Nyelv!D32,Nyelv!E32)</f>
        <v>I. KÉSZLETEK (32-37. sorok)</v>
      </c>
      <c r="C60" s="879"/>
      <c r="D60" s="879"/>
      <c r="E60" s="121">
        <f>Adatbevitel!$C$33</f>
        <v>0</v>
      </c>
      <c r="F60" s="122">
        <f>Adatbevitel!$D$33</f>
        <v>0</v>
      </c>
      <c r="G60" s="123">
        <f>Adatbevitel!$E$33</f>
        <v>0</v>
      </c>
    </row>
    <row r="61" spans="1:7" ht="17.100000000000001" customHeight="1" x14ac:dyDescent="0.2">
      <c r="A61" s="827" t="s">
        <v>287</v>
      </c>
      <c r="B61" s="886" t="str">
        <f>CHOOSE(Beszámoló!$F$2,Nyelv!B33,Nyelv!C33,Nyelv!D33,Nyelv!E33)</f>
        <v>1. Anyagok</v>
      </c>
      <c r="C61" s="886"/>
      <c r="D61" s="886"/>
      <c r="E61" s="125">
        <f>Adatbevitel!$C$34</f>
        <v>0</v>
      </c>
      <c r="F61" s="108">
        <f>Adatbevitel!$D$34</f>
        <v>0</v>
      </c>
      <c r="G61" s="113">
        <f>Adatbevitel!$E$34</f>
        <v>0</v>
      </c>
    </row>
    <row r="62" spans="1:7" ht="17.100000000000001" customHeight="1" x14ac:dyDescent="0.2">
      <c r="A62" s="825" t="s">
        <v>288</v>
      </c>
      <c r="B62" s="887" t="str">
        <f>CHOOSE(Beszámoló!$F$2,Nyelv!B34,Nyelv!C34,Nyelv!D34,Nyelv!E34)</f>
        <v>2. Befejezetlen termelés és félkész termékek</v>
      </c>
      <c r="C62" s="888"/>
      <c r="D62" s="889"/>
      <c r="E62" s="125">
        <f>Adatbevitel!$C$35</f>
        <v>0</v>
      </c>
      <c r="F62" s="108">
        <f>Adatbevitel!$D$35</f>
        <v>0</v>
      </c>
      <c r="G62" s="113">
        <f>Adatbevitel!$E$35</f>
        <v>0</v>
      </c>
    </row>
    <row r="63" spans="1:7" ht="17.100000000000001" customHeight="1" x14ac:dyDescent="0.2">
      <c r="A63" s="826" t="s">
        <v>289</v>
      </c>
      <c r="B63" s="890" t="str">
        <f>CHOOSE(Beszámoló!$F$2,Nyelv!B35,Nyelv!C35,Nyelv!D35,Nyelv!E35)</f>
        <v>3. Növendék-, hízó- és egyéb állatok</v>
      </c>
      <c r="C63" s="890"/>
      <c r="D63" s="890"/>
      <c r="E63" s="125">
        <f>Adatbevitel!$C$36</f>
        <v>0</v>
      </c>
      <c r="F63" s="108">
        <f>Adatbevitel!$D$36</f>
        <v>0</v>
      </c>
      <c r="G63" s="113">
        <f>Adatbevitel!$E$36</f>
        <v>0</v>
      </c>
    </row>
    <row r="64" spans="1:7" ht="17.100000000000001" customHeight="1" x14ac:dyDescent="0.2">
      <c r="A64" s="825" t="s">
        <v>290</v>
      </c>
      <c r="B64" s="880" t="str">
        <f>CHOOSE(Beszámoló!$F$2,Nyelv!B36,Nyelv!C36,Nyelv!D36,Nyelv!E36)</f>
        <v>4. Késztermékek</v>
      </c>
      <c r="C64" s="880"/>
      <c r="D64" s="880"/>
      <c r="E64" s="125">
        <f>Adatbevitel!$C$37</f>
        <v>0</v>
      </c>
      <c r="F64" s="108">
        <f>Adatbevitel!$D$37</f>
        <v>0</v>
      </c>
      <c r="G64" s="113">
        <f>Adatbevitel!$E$37</f>
        <v>0</v>
      </c>
    </row>
    <row r="65" spans="1:7" ht="17.100000000000001" customHeight="1" x14ac:dyDescent="0.2">
      <c r="A65" s="826" t="s">
        <v>291</v>
      </c>
      <c r="B65" s="880" t="str">
        <f>CHOOSE(Beszámoló!$F$2,Nyelv!B37,Nyelv!C37,Nyelv!D37,Nyelv!E37)</f>
        <v>5. Áruk</v>
      </c>
      <c r="C65" s="880"/>
      <c r="D65" s="880"/>
      <c r="E65" s="125">
        <f>Adatbevitel!$C$38</f>
        <v>0</v>
      </c>
      <c r="F65" s="108">
        <f>Adatbevitel!$D$38</f>
        <v>0</v>
      </c>
      <c r="G65" s="113">
        <f>Adatbevitel!$E$38</f>
        <v>0</v>
      </c>
    </row>
    <row r="66" spans="1:7" ht="17.100000000000001" customHeight="1" x14ac:dyDescent="0.2">
      <c r="A66" s="825" t="s">
        <v>292</v>
      </c>
      <c r="B66" s="880" t="str">
        <f>CHOOSE(Beszámoló!$F$2,Nyelv!B38,Nyelv!C38,Nyelv!D38,Nyelv!E38)</f>
        <v>6. Készletekre adott előlegek</v>
      </c>
      <c r="C66" s="880"/>
      <c r="D66" s="880"/>
      <c r="E66" s="125">
        <f>Adatbevitel!$C$39</f>
        <v>0</v>
      </c>
      <c r="F66" s="108">
        <f>Adatbevitel!$D$39</f>
        <v>0</v>
      </c>
      <c r="G66" s="113">
        <f>Adatbevitel!$E$39</f>
        <v>0</v>
      </c>
    </row>
    <row r="67" spans="1:7" ht="17.100000000000001" customHeight="1" x14ac:dyDescent="0.2">
      <c r="A67" s="826" t="s">
        <v>293</v>
      </c>
      <c r="B67" s="879" t="str">
        <f>CHOOSE(Beszámoló!$F$2,Nyelv!B39,Nyelv!C39,Nyelv!D39,Nyelv!E39)</f>
        <v>II. KÖVETELÉSEK (39.-46.sorok)</v>
      </c>
      <c r="C67" s="879"/>
      <c r="D67" s="879"/>
      <c r="E67" s="121">
        <f>Adatbevitel!$C$40</f>
        <v>0</v>
      </c>
      <c r="F67" s="122">
        <f>Adatbevitel!$D$40</f>
        <v>0</v>
      </c>
      <c r="G67" s="123">
        <f>Adatbevitel!$E$40</f>
        <v>0</v>
      </c>
    </row>
    <row r="68" spans="1:7" ht="17.100000000000001" customHeight="1" x14ac:dyDescent="0.2">
      <c r="A68" s="825" t="s">
        <v>294</v>
      </c>
      <c r="B68" s="880" t="str">
        <f>CHOOSE(Beszámoló!$F$2,Nyelv!B40,Nyelv!C40,Nyelv!D40,Nyelv!E40)</f>
        <v>1. Követelések áruszállításból és szolgáltatásból (vevők)</v>
      </c>
      <c r="C68" s="880"/>
      <c r="D68" s="880"/>
      <c r="E68" s="125">
        <f>Adatbevitel!$C$41</f>
        <v>0</v>
      </c>
      <c r="F68" s="108">
        <f>Adatbevitel!$D$41</f>
        <v>0</v>
      </c>
      <c r="G68" s="113">
        <f>Adatbevitel!$E$41</f>
        <v>0</v>
      </c>
    </row>
    <row r="69" spans="1:7" ht="17.100000000000001" customHeight="1" x14ac:dyDescent="0.2">
      <c r="A69" s="826" t="s">
        <v>295</v>
      </c>
      <c r="B69" s="880" t="str">
        <f>CHOOSE(Beszámoló!$F$2,Nyelv!B41,Nyelv!C41,Nyelv!D41,Nyelv!E41)</f>
        <v>2. Követelések kapcsolt vállalkozással szemben</v>
      </c>
      <c r="C69" s="880"/>
      <c r="D69" s="880"/>
      <c r="E69" s="125">
        <f>Adatbevitel!$C$42</f>
        <v>0</v>
      </c>
      <c r="F69" s="108">
        <f>Adatbevitel!$D$42</f>
        <v>0</v>
      </c>
      <c r="G69" s="113">
        <f>Adatbevitel!$E$42</f>
        <v>0</v>
      </c>
    </row>
    <row r="70" spans="1:7" ht="22.5" customHeight="1" x14ac:dyDescent="0.2">
      <c r="A70" s="825" t="s">
        <v>296</v>
      </c>
      <c r="B70" s="880" t="str">
        <f>CHOOSE(Beszámoló!$F$2,Nyelv!B42,Nyelv!C42,Nyelv!D42,Nyelv!E42)</f>
        <v>3. Követelések jelentős tulajdoni részesedési viszonyban lévő vállalkozással szemben</v>
      </c>
      <c r="C70" s="880"/>
      <c r="D70" s="880"/>
      <c r="E70" s="125">
        <f>Adatbevitel!$C$43</f>
        <v>0</v>
      </c>
      <c r="F70" s="108">
        <f>Adatbevitel!$D$43</f>
        <v>0</v>
      </c>
      <c r="G70" s="113">
        <f>Adatbevitel!$E$43</f>
        <v>0</v>
      </c>
    </row>
    <row r="71" spans="1:7" ht="17.100000000000001" customHeight="1" x14ac:dyDescent="0.2">
      <c r="A71" s="826" t="s">
        <v>297</v>
      </c>
      <c r="B71" s="880" t="str">
        <f>CHOOSE(Beszámoló!$F$2,Nyelv!B43,Nyelv!C43,Nyelv!D43,Nyelv!E43)</f>
        <v>4. Követelések egyéb részesedési viszonyban lévő vállalkozással szemben</v>
      </c>
      <c r="C71" s="880"/>
      <c r="D71" s="880"/>
      <c r="E71" s="125">
        <f>Adatbevitel!$C$44</f>
        <v>0</v>
      </c>
      <c r="F71" s="108">
        <f>Adatbevitel!$D$44</f>
        <v>0</v>
      </c>
      <c r="G71" s="113">
        <f>Adatbevitel!$E$44</f>
        <v>0</v>
      </c>
    </row>
    <row r="72" spans="1:7" ht="17.100000000000001" customHeight="1" x14ac:dyDescent="0.2">
      <c r="A72" s="825" t="s">
        <v>298</v>
      </c>
      <c r="B72" s="880" t="str">
        <f>CHOOSE(Beszámoló!$F$2,Nyelv!B44,Nyelv!C44,Nyelv!D44,Nyelv!E44)</f>
        <v>5. Váltókövetelések</v>
      </c>
      <c r="C72" s="880"/>
      <c r="D72" s="880"/>
      <c r="E72" s="125">
        <f>Adatbevitel!$C$45</f>
        <v>0</v>
      </c>
      <c r="F72" s="108">
        <f>Adatbevitel!$D$45</f>
        <v>0</v>
      </c>
      <c r="G72" s="113">
        <f>Adatbevitel!$E$45</f>
        <v>0</v>
      </c>
    </row>
    <row r="73" spans="1:7" ht="17.100000000000001" customHeight="1" x14ac:dyDescent="0.2">
      <c r="A73" s="826" t="s">
        <v>299</v>
      </c>
      <c r="B73" s="880" t="str">
        <f>CHOOSE(Beszámoló!$F$2,Nyelv!B45,Nyelv!C45,Nyelv!D45,Nyelv!E45)</f>
        <v>6. Egyéb követelések</v>
      </c>
      <c r="C73" s="880"/>
      <c r="D73" s="880"/>
      <c r="E73" s="125">
        <f>Adatbevitel!$C$46</f>
        <v>0</v>
      </c>
      <c r="F73" s="108">
        <f>Adatbevitel!$D$46</f>
        <v>0</v>
      </c>
      <c r="G73" s="113">
        <f>Adatbevitel!$E$46</f>
        <v>0</v>
      </c>
    </row>
    <row r="74" spans="1:7" ht="17.100000000000001" customHeight="1" x14ac:dyDescent="0.2">
      <c r="A74" s="825" t="s">
        <v>300</v>
      </c>
      <c r="B74" s="880" t="str">
        <f>CHOOSE(Beszámoló!$F$2,Nyelv!B46,Nyelv!C46,Nyelv!D46,Nyelv!E46)</f>
        <v>7. Követelések értékelési különbözete</v>
      </c>
      <c r="C74" s="880"/>
      <c r="D74" s="880"/>
      <c r="E74" s="125">
        <f>Adatbevitel!$C$47</f>
        <v>0</v>
      </c>
      <c r="F74" s="108">
        <f>Adatbevitel!$D$47</f>
        <v>0</v>
      </c>
      <c r="G74" s="113">
        <f>Adatbevitel!$E$47</f>
        <v>0</v>
      </c>
    </row>
    <row r="75" spans="1:7" ht="17.100000000000001" customHeight="1" x14ac:dyDescent="0.2">
      <c r="A75" s="826" t="s">
        <v>301</v>
      </c>
      <c r="B75" s="880" t="str">
        <f>CHOOSE(Beszámoló!$F$2,Nyelv!B47,Nyelv!C47,Nyelv!D47,Nyelv!E47)</f>
        <v>8. Származékos ügyletek pozitív értékelési különbözete</v>
      </c>
      <c r="C75" s="880"/>
      <c r="D75" s="880"/>
      <c r="E75" s="125">
        <f>Adatbevitel!$C$48</f>
        <v>0</v>
      </c>
      <c r="F75" s="108">
        <f>Adatbevitel!$D$48</f>
        <v>0</v>
      </c>
      <c r="G75" s="113">
        <f>Adatbevitel!$E$48</f>
        <v>0</v>
      </c>
    </row>
    <row r="76" spans="1:7" ht="17.100000000000001" customHeight="1" x14ac:dyDescent="0.2">
      <c r="A76" s="825" t="s">
        <v>302</v>
      </c>
      <c r="B76" s="879" t="str">
        <f>CHOOSE(Beszámoló!$F$2,Nyelv!B48,Nyelv!C48,Nyelv!D48,Nyelv!E48)</f>
        <v>III. ÉRTÉKPAPÍROK (48.-53. sorok)</v>
      </c>
      <c r="C76" s="879"/>
      <c r="D76" s="879"/>
      <c r="E76" s="121">
        <f>Adatbevitel!$C$49</f>
        <v>0</v>
      </c>
      <c r="F76" s="122">
        <f>Adatbevitel!$D$49</f>
        <v>0</v>
      </c>
      <c r="G76" s="123">
        <f>Adatbevitel!$E$49</f>
        <v>0</v>
      </c>
    </row>
    <row r="77" spans="1:7" ht="17.100000000000001" customHeight="1" x14ac:dyDescent="0.2">
      <c r="A77" s="826" t="s">
        <v>303</v>
      </c>
      <c r="B77" s="880" t="str">
        <f>CHOOSE(Beszámoló!$F$2,Nyelv!B49,Nyelv!C49,Nyelv!D49,Nyelv!E49)</f>
        <v>1. Részesedés kapcsolt vállalkozásban</v>
      </c>
      <c r="C77" s="880"/>
      <c r="D77" s="880"/>
      <c r="E77" s="125">
        <f>Adatbevitel!$C$50</f>
        <v>0</v>
      </c>
      <c r="F77" s="108">
        <f>Adatbevitel!$D$50</f>
        <v>0</v>
      </c>
      <c r="G77" s="113">
        <f>Adatbevitel!$E$50</f>
        <v>0</v>
      </c>
    </row>
    <row r="78" spans="1:7" ht="17.100000000000001" customHeight="1" x14ac:dyDescent="0.2">
      <c r="A78" s="825" t="s">
        <v>304</v>
      </c>
      <c r="B78" s="880" t="str">
        <f>CHOOSE(Beszámoló!$F$2,Nyelv!B50,Nyelv!C50,Nyelv!D50,Nyelv!E50)</f>
        <v>2. Jelentős tulajdoni részesedés</v>
      </c>
      <c r="C78" s="880"/>
      <c r="D78" s="880"/>
      <c r="E78" s="125">
        <f>Adatbevitel!$C$51</f>
        <v>0</v>
      </c>
      <c r="F78" s="108">
        <f>Adatbevitel!$D$51</f>
        <v>0</v>
      </c>
      <c r="G78" s="113">
        <f>Adatbevitel!$E$51</f>
        <v>0</v>
      </c>
    </row>
    <row r="79" spans="1:7" ht="17.100000000000001" customHeight="1" x14ac:dyDescent="0.2">
      <c r="A79" s="826" t="s">
        <v>305</v>
      </c>
      <c r="B79" s="880" t="str">
        <f>CHOOSE(Beszámoló!$F$2,Nyelv!B51,Nyelv!C51,Nyelv!D51,Nyelv!E51)</f>
        <v>3. Egyéb részesedés</v>
      </c>
      <c r="C79" s="880"/>
      <c r="D79" s="880"/>
      <c r="E79" s="125">
        <f>Adatbevitel!$C$52</f>
        <v>0</v>
      </c>
      <c r="F79" s="108">
        <f>Adatbevitel!$D$52</f>
        <v>0</v>
      </c>
      <c r="G79" s="113">
        <f>Adatbevitel!$E$52</f>
        <v>0</v>
      </c>
    </row>
    <row r="80" spans="1:7" ht="17.100000000000001" customHeight="1" x14ac:dyDescent="0.2">
      <c r="A80" s="825" t="s">
        <v>306</v>
      </c>
      <c r="B80" s="880" t="str">
        <f>CHOOSE(Beszámoló!$F$2,Nyelv!B52,Nyelv!C52,Nyelv!D52,Nyelv!E52)</f>
        <v>4. Saját részvények, saját üzletrészek</v>
      </c>
      <c r="C80" s="880"/>
      <c r="D80" s="880"/>
      <c r="E80" s="125">
        <f>Adatbevitel!$C$53</f>
        <v>0</v>
      </c>
      <c r="F80" s="108">
        <f>Adatbevitel!$D$53</f>
        <v>0</v>
      </c>
      <c r="G80" s="113">
        <f>Adatbevitel!$E$53</f>
        <v>0</v>
      </c>
    </row>
    <row r="81" spans="1:9" ht="17.100000000000001" customHeight="1" x14ac:dyDescent="0.2">
      <c r="A81" s="826" t="s">
        <v>307</v>
      </c>
      <c r="B81" s="880" t="str">
        <f>CHOOSE(Beszámoló!$F$2,Nyelv!B53,Nyelv!C53,Nyelv!D53,Nyelv!E53)</f>
        <v>5. Forgatási célú hitelviszonyt megtestesítő értékpapírok</v>
      </c>
      <c r="C81" s="880"/>
      <c r="D81" s="880"/>
      <c r="E81" s="125">
        <f>Adatbevitel!$C$54</f>
        <v>0</v>
      </c>
      <c r="F81" s="108">
        <f>Adatbevitel!$D$54</f>
        <v>0</v>
      </c>
      <c r="G81" s="113">
        <f>Adatbevitel!$E$54</f>
        <v>0</v>
      </c>
    </row>
    <row r="82" spans="1:9" ht="17.100000000000001" customHeight="1" x14ac:dyDescent="0.2">
      <c r="A82" s="825" t="s">
        <v>308</v>
      </c>
      <c r="B82" s="880" t="str">
        <f>CHOOSE(Beszámoló!$F$2,Nyelv!B54,Nyelv!C54,Nyelv!D54,Nyelv!E54)</f>
        <v>6. Értékpapírok értékelési különbözete</v>
      </c>
      <c r="C82" s="880"/>
      <c r="D82" s="880"/>
      <c r="E82" s="126">
        <f>Adatbevitel!$C$55</f>
        <v>0</v>
      </c>
      <c r="F82" s="127">
        <f>Adatbevitel!$D$55</f>
        <v>0</v>
      </c>
      <c r="G82" s="128">
        <f>Adatbevitel!$E$55</f>
        <v>0</v>
      </c>
    </row>
    <row r="83" spans="1:9" ht="17.100000000000001" customHeight="1" x14ac:dyDescent="0.2">
      <c r="A83" s="826" t="s">
        <v>309</v>
      </c>
      <c r="B83" s="879" t="str">
        <f>CHOOSE(Beszámoló!$F$2,Nyelv!B55,Nyelv!C55,Nyelv!D55,Nyelv!E55)</f>
        <v>IV. PÉNZESZKÖZÖK (55.-56.sorok)</v>
      </c>
      <c r="C83" s="879"/>
      <c r="D83" s="879"/>
      <c r="E83" s="129">
        <f>Adatbevitel!$C$56</f>
        <v>0</v>
      </c>
      <c r="F83" s="129">
        <f>Adatbevitel!$D$56</f>
        <v>0</v>
      </c>
      <c r="G83" s="130">
        <f>Adatbevitel!$E$56</f>
        <v>0</v>
      </c>
    </row>
    <row r="84" spans="1:9" ht="17.100000000000001" customHeight="1" x14ac:dyDescent="0.2">
      <c r="A84" s="825" t="s">
        <v>310</v>
      </c>
      <c r="B84" s="880" t="str">
        <f>CHOOSE(Beszámoló!$F$2,Nyelv!B56,Nyelv!C56,Nyelv!D56,Nyelv!E56)</f>
        <v>1. Pénztár, csekkek</v>
      </c>
      <c r="C84" s="880"/>
      <c r="D84" s="880"/>
      <c r="E84" s="108">
        <f>Adatbevitel!$C$57</f>
        <v>0</v>
      </c>
      <c r="F84" s="108">
        <f>Adatbevitel!$D$57</f>
        <v>0</v>
      </c>
      <c r="G84" s="113">
        <f>Adatbevitel!$E$57</f>
        <v>0</v>
      </c>
    </row>
    <row r="85" spans="1:9" ht="17.100000000000001" customHeight="1" x14ac:dyDescent="0.2">
      <c r="A85" s="826" t="s">
        <v>311</v>
      </c>
      <c r="B85" s="880" t="str">
        <f>CHOOSE(Beszámoló!$F$2,Nyelv!B57,Nyelv!C57,Nyelv!D57,Nyelv!E57)</f>
        <v>2. Bankbetétek</v>
      </c>
      <c r="C85" s="880"/>
      <c r="D85" s="880"/>
      <c r="E85" s="125">
        <f>Adatbevitel!$C$58</f>
        <v>0</v>
      </c>
      <c r="F85" s="108">
        <f>Adatbevitel!$D$58</f>
        <v>0</v>
      </c>
      <c r="G85" s="113">
        <f>Adatbevitel!$E$58</f>
        <v>0</v>
      </c>
    </row>
    <row r="86" spans="1:9" ht="17.100000000000001" customHeight="1" x14ac:dyDescent="0.2">
      <c r="A86" s="825" t="s">
        <v>312</v>
      </c>
      <c r="B86" s="879" t="str">
        <f>CHOOSE(Beszámoló!$F$2,Nyelv!B58,Nyelv!C58,Nyelv!D58,Nyelv!E58)</f>
        <v>C. Aktív időbeli elhatárolások (58.-60.sorok)</v>
      </c>
      <c r="C86" s="879"/>
      <c r="D86" s="879"/>
      <c r="E86" s="125">
        <f>Adatbevitel!$C$59</f>
        <v>0</v>
      </c>
      <c r="F86" s="108">
        <f>Adatbevitel!$D$59</f>
        <v>0</v>
      </c>
      <c r="G86" s="113">
        <f>Adatbevitel!$E$59</f>
        <v>0</v>
      </c>
    </row>
    <row r="87" spans="1:9" ht="17.100000000000001" customHeight="1" x14ac:dyDescent="0.2">
      <c r="A87" s="826" t="s">
        <v>313</v>
      </c>
      <c r="B87" s="880" t="str">
        <f>CHOOSE(Beszámoló!$F$2,Nyelv!B59,Nyelv!C59,Nyelv!D59,Nyelv!E59)</f>
        <v>1. Bevételek aktív időbeli elhatárolása</v>
      </c>
      <c r="C87" s="880"/>
      <c r="D87" s="880"/>
      <c r="E87" s="131">
        <f>Adatbevitel!$C$60</f>
        <v>0</v>
      </c>
      <c r="F87" s="102">
        <f>Adatbevitel!$D$60</f>
        <v>0</v>
      </c>
      <c r="G87" s="103">
        <f>Adatbevitel!$E$60</f>
        <v>0</v>
      </c>
    </row>
    <row r="88" spans="1:9" ht="17.100000000000001" customHeight="1" x14ac:dyDescent="0.2">
      <c r="A88" s="825" t="s">
        <v>314</v>
      </c>
      <c r="B88" s="880" t="str">
        <f>CHOOSE(Beszámoló!$F$2,Nyelv!B60,Nyelv!C60,Nyelv!D60,Nyelv!E60)</f>
        <v>2. Költségek, ráfordítások aktív időbeli elhatárolása</v>
      </c>
      <c r="C88" s="880"/>
      <c r="D88" s="880"/>
      <c r="E88" s="131">
        <f>Adatbevitel!$C$61</f>
        <v>0</v>
      </c>
      <c r="F88" s="102">
        <f>Adatbevitel!$D$61</f>
        <v>0</v>
      </c>
      <c r="G88" s="103">
        <f>Adatbevitel!$E$61</f>
        <v>0</v>
      </c>
    </row>
    <row r="89" spans="1:9" ht="17.100000000000001" customHeight="1" x14ac:dyDescent="0.2">
      <c r="A89" s="826" t="s">
        <v>315</v>
      </c>
      <c r="B89" s="891" t="str">
        <f>CHOOSE(Beszámoló!$F$2,Nyelv!B61,Nyelv!C61,Nyelv!D61,Nyelv!E61)</f>
        <v>3. Halasztott ráfordítások</v>
      </c>
      <c r="C89" s="891"/>
      <c r="D89" s="891"/>
      <c r="E89" s="126">
        <f>Adatbevitel!$C$62</f>
        <v>0</v>
      </c>
      <c r="F89" s="127">
        <f>Adatbevitel!$D$62</f>
        <v>0</v>
      </c>
      <c r="G89" s="128">
        <f>Adatbevitel!$E$62</f>
        <v>0</v>
      </c>
    </row>
    <row r="90" spans="1:9" ht="17.100000000000001" customHeight="1" thickBot="1" x14ac:dyDescent="0.25">
      <c r="A90" s="825" t="s">
        <v>317</v>
      </c>
      <c r="B90" s="892" t="str">
        <f>CHOOSE(Beszámoló!$F$2,Nyelv!B62,Nyelv!C62,Nyelv!D62,Nyelv!E62)</f>
        <v>ESZKÖZÖK összesen  (1.+30.+57.)</v>
      </c>
      <c r="C90" s="892"/>
      <c r="D90" s="892"/>
      <c r="E90" s="132">
        <f>Adatbevitel!$C$63</f>
        <v>0</v>
      </c>
      <c r="F90" s="133">
        <f>Adatbevitel!$D$63</f>
        <v>0</v>
      </c>
      <c r="G90" s="134">
        <f>Adatbevitel!$E$63</f>
        <v>0</v>
      </c>
    </row>
    <row r="91" spans="1:9" ht="13.5" customHeight="1" x14ac:dyDescent="0.2"/>
    <row r="92" spans="1:9" ht="12.75" customHeight="1" x14ac:dyDescent="0.2">
      <c r="A92" s="85" t="str">
        <f>Alapadatok!$E$12</f>
        <v>Budapest, 2026. március 24.</v>
      </c>
      <c r="B92" s="115"/>
      <c r="C92" s="116"/>
      <c r="D92" s="116"/>
      <c r="E92" s="117"/>
      <c r="F92" s="116"/>
      <c r="G92" s="116"/>
    </row>
    <row r="93" spans="1:9" ht="12.75" customHeight="1" x14ac:dyDescent="0.2">
      <c r="A93" s="116"/>
      <c r="B93" s="116"/>
      <c r="C93" s="116"/>
      <c r="D93" s="116"/>
      <c r="E93" s="881" t="str">
        <f>IF(Beszámoló!$F$2=1,Nyelv_old!$E$7,IF(Beszámoló!$F$2=2,Nyelv_old!$F$7,IF(Beszámoló!$F$2=3,Nyelv_old!$G$7,Nyelv_old!$H$7)))</f>
        <v>a vállalkozás vezetője</v>
      </c>
      <c r="F93" s="881"/>
      <c r="G93" s="881"/>
    </row>
    <row r="94" spans="1:9" ht="12.75" customHeight="1" x14ac:dyDescent="0.2">
      <c r="A94" s="116"/>
      <c r="B94" s="116"/>
      <c r="C94" s="116"/>
      <c r="D94" s="116"/>
      <c r="E94" s="882" t="str">
        <f>IF(Beszámoló!$F$2=1,Nyelv_old!$E$8,IF(Beszámoló!$F$2=2,Nyelv_old!$F$8,IF(Beszámoló!$F$2=3,Nyelv_old!$G$8,Nyelv_old!$H$8)))</f>
        <v>(képviselője)</v>
      </c>
      <c r="F94" s="882"/>
      <c r="G94" s="882"/>
    </row>
    <row r="95" spans="1:9" ht="12.75" customHeight="1" x14ac:dyDescent="0.25">
      <c r="A95" s="871"/>
      <c r="B95" s="871"/>
      <c r="C95" s="44"/>
      <c r="D95" s="872"/>
      <c r="E95" s="872"/>
      <c r="F95" s="872"/>
      <c r="G95" s="872"/>
      <c r="I95" s="83"/>
    </row>
    <row r="96" spans="1:9" ht="12.75" customHeight="1" x14ac:dyDescent="0.2">
      <c r="A96" s="871"/>
      <c r="B96" s="871"/>
      <c r="C96" s="75"/>
      <c r="D96" s="872"/>
      <c r="E96" s="872"/>
      <c r="F96" s="872"/>
      <c r="G96" s="872"/>
      <c r="I96" s="64"/>
    </row>
    <row r="97" spans="1:9" ht="12.75" customHeight="1" x14ac:dyDescent="0.2">
      <c r="A97" s="18"/>
    </row>
    <row r="98" spans="1:9" ht="12.75" customHeight="1" x14ac:dyDescent="0.2">
      <c r="A98" s="871" t="str">
        <f>Alapadatok!$E$9</f>
        <v>Minta Kft.</v>
      </c>
      <c r="B98" s="871"/>
      <c r="C98" s="17"/>
      <c r="D98" s="17"/>
      <c r="F98" s="873"/>
      <c r="G98" s="873"/>
    </row>
    <row r="99" spans="1:9" ht="12.75" customHeight="1" x14ac:dyDescent="0.2">
      <c r="A99" s="17"/>
      <c r="B99" s="17"/>
      <c r="C99" s="17"/>
      <c r="D99" s="17"/>
      <c r="G99" s="84"/>
    </row>
    <row r="100" spans="1:9" ht="15" customHeight="1" x14ac:dyDescent="0.25">
      <c r="A100" s="874" t="str">
        <f>IF(Beszámoló!$F$2=1,Nyelv_old!$E$14,IF(Beszámoló!$F$2=2,Nyelv_old!$F$14,IF(Beszámoló!$F$2=3,Nyelv_old!$G$14,Nyelv_old!$H$14)))</f>
        <v>"A" Mérleg</v>
      </c>
      <c r="B100" s="874"/>
      <c r="C100" s="874"/>
      <c r="D100" s="874"/>
      <c r="E100" s="874"/>
      <c r="F100" s="874"/>
      <c r="G100" s="874"/>
    </row>
    <row r="101" spans="1:9" ht="15" customHeight="1" x14ac:dyDescent="0.25">
      <c r="A101" s="874"/>
      <c r="B101" s="874"/>
      <c r="C101" s="874"/>
      <c r="D101" s="874"/>
      <c r="E101" s="874"/>
      <c r="F101" s="874"/>
      <c r="G101" s="874"/>
    </row>
    <row r="102" spans="1:9" ht="15" customHeight="1" x14ac:dyDescent="0.25">
      <c r="A102" s="875" t="s">
        <v>316</v>
      </c>
      <c r="B102" s="875"/>
      <c r="C102" s="875"/>
      <c r="D102" s="875"/>
      <c r="E102" s="875"/>
      <c r="F102" s="875"/>
      <c r="G102" s="875"/>
    </row>
    <row r="103" spans="1:9" ht="12.75" customHeight="1" x14ac:dyDescent="0.2">
      <c r="A103" s="871" t="str">
        <f>IF(Beszámoló!$F$2=1,Nyelv_old!$E$22,IF(Beszámoló!$F$2=2,Nyelv_old!$F$22,IF(Beszámoló!$F$2=3,Nyelv_old!$G$22,Nyelv_old!$H$22)))</f>
        <v>Források (passzívák)</v>
      </c>
      <c r="B103" s="871"/>
      <c r="C103" s="49"/>
      <c r="D103" s="49"/>
      <c r="E103" s="49"/>
      <c r="F103" s="49"/>
      <c r="G103" s="49"/>
    </row>
    <row r="104" spans="1:9" ht="12.75" customHeight="1" x14ac:dyDescent="0.2">
      <c r="A104" s="85"/>
      <c r="B104" s="86"/>
      <c r="C104" s="85"/>
      <c r="D104" s="85"/>
      <c r="E104" s="85"/>
      <c r="F104" s="893" t="str">
        <f>IF(Beszámoló!$F$2=1,Nyelv_old!$E$16,IF(Beszámoló!$F$2=2,Nyelv_old!$F$16,IF(Beszámoló!$F$2=3,Nyelv_old!$G$16,Nyelv_old!$H$16)))</f>
        <v>adatok E Ft-ban</v>
      </c>
      <c r="G104" s="893"/>
    </row>
    <row r="105" spans="1:9" ht="36.75" customHeight="1" x14ac:dyDescent="0.2">
      <c r="A105" s="87" t="str">
        <f>IF(Beszámoló!$F$2=1,Nyelv_old!$E$17,IF(Beszámoló!$F$2=2,Nyelv_old!$F$17,IF(Beszámoló!$F$2=3,Nyelv_old!$G$17,Nyelv_old!$H$17)))</f>
        <v>Sorszám</v>
      </c>
      <c r="B105" s="877" t="str">
        <f>IF(Beszámoló!$F$2=1,Nyelv_old!$E$18,IF(Beszámoló!$F$2=2,Nyelv_old!$F$18,IF(Beszámoló!$F$2=3,Nyelv_old!$G$18,Nyelv_old!$H$18)))</f>
        <v>A tétel megnevezése</v>
      </c>
      <c r="C105" s="877"/>
      <c r="D105" s="877"/>
      <c r="E105" s="88" t="str">
        <f>IF(Beszámoló!$F$2=1,Nyelv_old!$E$19,IF(Beszámoló!$F$2=2,Nyelv_old!$F$19,IF(Beszámoló!$F$2=3,Nyelv_old!$G$19,Nyelv_old!$H$19)))</f>
        <v>Előző év</v>
      </c>
      <c r="F105" s="118" t="str">
        <f>IF(Beszámoló!$F$2=1,Nyelv_old!$E$20,IF(Beszámoló!$F$2=2,Nyelv_old!$F$20,IF(Beszámoló!$F$2=3,Nyelv_old!$G$20,Nyelv_old!$H$20)))</f>
        <v>Előző év(ek) módosításai</v>
      </c>
      <c r="G105" s="90" t="str">
        <f>IF(Beszámoló!$F$2=1,Nyelv_old!$E$21,IF(Beszámoló!$F$2=2,Nyelv_old!$F$21,IF(Beszámoló!$F$2=3,Nyelv_old!$G$21,Nyelv_old!$H$21)))</f>
        <v>Tárgyév</v>
      </c>
    </row>
    <row r="106" spans="1:9" ht="12" customHeight="1" x14ac:dyDescent="0.2">
      <c r="A106" s="91" t="s">
        <v>253</v>
      </c>
      <c r="B106" s="878" t="s">
        <v>254</v>
      </c>
      <c r="C106" s="878"/>
      <c r="D106" s="878"/>
      <c r="E106" s="93" t="s">
        <v>255</v>
      </c>
      <c r="F106" s="92" t="s">
        <v>256</v>
      </c>
      <c r="G106" s="94" t="s">
        <v>257</v>
      </c>
    </row>
    <row r="107" spans="1:9" ht="18" customHeight="1" x14ac:dyDescent="0.2">
      <c r="A107" s="119" t="s">
        <v>318</v>
      </c>
      <c r="B107" s="894" t="str">
        <f>CHOOSE(Beszámoló!$F$2,Nyelv!B63,Nyelv!C63,Nyelv!D63,Nyelv!E63)</f>
        <v>D. Saját tőke  (63.+65.+66.+67.+68+69+72.)</v>
      </c>
      <c r="C107" s="894"/>
      <c r="D107" s="894"/>
      <c r="E107" s="136">
        <f>Adatbevitel!$C$64</f>
        <v>0</v>
      </c>
      <c r="F107" s="136">
        <f>Adatbevitel!$D$64</f>
        <v>0</v>
      </c>
      <c r="G107" s="98">
        <f>Adatbevitel!$E$64</f>
        <v>0</v>
      </c>
      <c r="I107" s="18"/>
    </row>
    <row r="108" spans="1:9" ht="18" customHeight="1" x14ac:dyDescent="0.2">
      <c r="A108" s="99" t="s">
        <v>319</v>
      </c>
      <c r="B108" s="880" t="str">
        <f>CHOOSE(Beszámoló!$F$2,Nyelv!B64,Nyelv!C64,Nyelv!D64,Nyelv!E64)</f>
        <v>I. JEGYZETT TŐKE</v>
      </c>
      <c r="C108" s="880"/>
      <c r="D108" s="880"/>
      <c r="E108" s="137">
        <f>Adatbevitel!$C$65</f>
        <v>0</v>
      </c>
      <c r="F108" s="137">
        <f>Adatbevitel!$D$65</f>
        <v>0</v>
      </c>
      <c r="G108" s="138">
        <f>Adatbevitel!$E$65</f>
        <v>0</v>
      </c>
      <c r="I108" s="18"/>
    </row>
    <row r="109" spans="1:9" ht="18" customHeight="1" x14ac:dyDescent="0.2">
      <c r="A109" s="124" t="s">
        <v>320</v>
      </c>
      <c r="B109" s="880" t="str">
        <f>CHOOSE(Beszámoló!$F$2,Nyelv!B65,Nyelv!C65,Nyelv!D65,Nyelv!E65)</f>
        <v>Ebből: Visszavásárolt tulajdoni részesedés névértéken</v>
      </c>
      <c r="C109" s="880"/>
      <c r="D109" s="880"/>
      <c r="E109" s="137">
        <f>Adatbevitel!$C$66</f>
        <v>0</v>
      </c>
      <c r="F109" s="137">
        <f>Adatbevitel!$D$66</f>
        <v>0</v>
      </c>
      <c r="G109" s="138">
        <f>Adatbevitel!$E$66</f>
        <v>0</v>
      </c>
      <c r="I109" s="18"/>
    </row>
    <row r="110" spans="1:9" ht="18" customHeight="1" x14ac:dyDescent="0.2">
      <c r="A110" s="99" t="s">
        <v>321</v>
      </c>
      <c r="B110" s="880" t="str">
        <f>CHOOSE(Beszámoló!$F$2,Nyelv!B66,Nyelv!C66,Nyelv!D66,Nyelv!E66)</f>
        <v>II. JEGYZETT DE MÉG BE NEM FIZETETT TŐKE (-)</v>
      </c>
      <c r="C110" s="880"/>
      <c r="D110" s="880"/>
      <c r="E110" s="137">
        <f>Adatbevitel!$C$67</f>
        <v>0</v>
      </c>
      <c r="F110" s="137">
        <f>Adatbevitel!$D$67</f>
        <v>0</v>
      </c>
      <c r="G110" s="138">
        <f>Adatbevitel!$E$67</f>
        <v>0</v>
      </c>
      <c r="I110" s="18"/>
    </row>
    <row r="111" spans="1:9" ht="18" customHeight="1" x14ac:dyDescent="0.2">
      <c r="A111" s="124" t="s">
        <v>322</v>
      </c>
      <c r="B111" s="880" t="str">
        <f>CHOOSE(Beszámoló!$F$2,Nyelv!B67,Nyelv!C67,Nyelv!D67,Nyelv!E67)</f>
        <v>III. TŐKETARTALÉK</v>
      </c>
      <c r="C111" s="880"/>
      <c r="D111" s="880"/>
      <c r="E111" s="137">
        <f>Adatbevitel!$C$68</f>
        <v>0</v>
      </c>
      <c r="F111" s="137">
        <f>Adatbevitel!$D$68</f>
        <v>0</v>
      </c>
      <c r="G111" s="138">
        <f>Adatbevitel!$E$68</f>
        <v>0</v>
      </c>
      <c r="I111" s="18"/>
    </row>
    <row r="112" spans="1:9" ht="18" customHeight="1" x14ac:dyDescent="0.2">
      <c r="A112" s="99" t="s">
        <v>323</v>
      </c>
      <c r="B112" s="880" t="str">
        <f>CHOOSE(Beszámoló!$F$2,Nyelv!B68,Nyelv!C68,Nyelv!D68,Nyelv!E68)</f>
        <v>IV. EREDMÉNYTARTALÉK</v>
      </c>
      <c r="C112" s="880"/>
      <c r="D112" s="880"/>
      <c r="E112" s="137">
        <f>Adatbevitel!$C$69</f>
        <v>0</v>
      </c>
      <c r="F112" s="137">
        <f>Adatbevitel!$D$69</f>
        <v>0</v>
      </c>
      <c r="G112" s="138">
        <f>Adatbevitel!$E$69</f>
        <v>0</v>
      </c>
      <c r="I112" s="18"/>
    </row>
    <row r="113" spans="1:9" ht="18" customHeight="1" x14ac:dyDescent="0.2">
      <c r="A113" s="124" t="s">
        <v>324</v>
      </c>
      <c r="B113" s="880" t="str">
        <f>CHOOSE(Beszámoló!$F$2,Nyelv!B69,Nyelv!C69,Nyelv!D69,Nyelv!E69)</f>
        <v>V. LEKÖTÖTT TARTALÉK</v>
      </c>
      <c r="C113" s="880"/>
      <c r="D113" s="880"/>
      <c r="E113" s="137">
        <f>Adatbevitel!$C$70</f>
        <v>0</v>
      </c>
      <c r="F113" s="137">
        <f>Adatbevitel!$D$70</f>
        <v>0</v>
      </c>
      <c r="G113" s="138">
        <f>Adatbevitel!$E$70</f>
        <v>0</v>
      </c>
      <c r="I113" s="18"/>
    </row>
    <row r="114" spans="1:9" ht="18" customHeight="1" x14ac:dyDescent="0.2">
      <c r="A114" s="99" t="s">
        <v>325</v>
      </c>
      <c r="B114" s="880" t="str">
        <f>CHOOSE(Beszámoló!$F$2,Nyelv!B70,Nyelv!C70,Nyelv!D70,Nyelv!E70)</f>
        <v>VI. ÉRTÉKELÉSI TARTALÉK (70-71)</v>
      </c>
      <c r="C114" s="880"/>
      <c r="D114" s="880"/>
      <c r="E114" s="137">
        <f>Adatbevitel!$C$71</f>
        <v>0</v>
      </c>
      <c r="F114" s="137">
        <f>Adatbevitel!$D$71</f>
        <v>0</v>
      </c>
      <c r="G114" s="138">
        <f>Adatbevitel!$E$71</f>
        <v>0</v>
      </c>
      <c r="I114" s="18"/>
    </row>
    <row r="115" spans="1:9" ht="18" customHeight="1" x14ac:dyDescent="0.2">
      <c r="A115" s="124" t="s">
        <v>326</v>
      </c>
      <c r="B115" s="880" t="str">
        <f>CHOOSE(Beszámoló!$F$2,Nyelv!B71,Nyelv!C71,Nyelv!D71,Nyelv!E71)</f>
        <v>1. Értékhelyesbítés értékelési tartaléka</v>
      </c>
      <c r="C115" s="880"/>
      <c r="D115" s="880"/>
      <c r="E115" s="137">
        <f>Adatbevitel!$C$72</f>
        <v>0</v>
      </c>
      <c r="F115" s="137">
        <f>Adatbevitel!$D$72</f>
        <v>0</v>
      </c>
      <c r="G115" s="138">
        <f>Adatbevitel!$E$72</f>
        <v>0</v>
      </c>
      <c r="I115" s="18"/>
    </row>
    <row r="116" spans="1:9" ht="18" customHeight="1" x14ac:dyDescent="0.2">
      <c r="A116" s="99" t="s">
        <v>327</v>
      </c>
      <c r="B116" s="880" t="str">
        <f>CHOOSE(Beszámoló!$F$2,Nyelv!B72,Nyelv!C72,Nyelv!D72,Nyelv!E72)</f>
        <v>2. Valós értékelés értékelési tartaléka</v>
      </c>
      <c r="C116" s="880"/>
      <c r="D116" s="880"/>
      <c r="E116" s="137">
        <f>Adatbevitel!$C$73</f>
        <v>0</v>
      </c>
      <c r="F116" s="137">
        <f>Adatbevitel!$D$73</f>
        <v>0</v>
      </c>
      <c r="G116" s="138">
        <f>Adatbevitel!$E$73</f>
        <v>0</v>
      </c>
      <c r="I116" s="18"/>
    </row>
    <row r="117" spans="1:9" ht="18" customHeight="1" x14ac:dyDescent="0.2">
      <c r="A117" s="124" t="s">
        <v>328</v>
      </c>
      <c r="B117" s="880" t="str">
        <f>CHOOSE(Beszámoló!$F$2,Nyelv!B73,Nyelv!C73,Nyelv!D73,Nyelv!E73)</f>
        <v>VII. ADÓZOTT EREDMÉNY</v>
      </c>
      <c r="C117" s="880"/>
      <c r="D117" s="880"/>
      <c r="E117" s="137">
        <f>Adatbevitel!$C$74</f>
        <v>0</v>
      </c>
      <c r="F117" s="137">
        <f>Adatbevitel!$D$74</f>
        <v>0</v>
      </c>
      <c r="G117" s="138">
        <f>Adatbevitel!$E$74</f>
        <v>0</v>
      </c>
      <c r="I117" s="18"/>
    </row>
    <row r="118" spans="1:9" ht="18" customHeight="1" x14ac:dyDescent="0.2">
      <c r="A118" s="99" t="s">
        <v>329</v>
      </c>
      <c r="B118" s="879" t="str">
        <f>CHOOSE(Beszámoló!$F$2,Nyelv!B74,Nyelv!C74,Nyelv!D74,Nyelv!E74)</f>
        <v>E. Céltartalékok  (74.-76.)</v>
      </c>
      <c r="C118" s="879"/>
      <c r="D118" s="879"/>
      <c r="E118" s="139">
        <f>Adatbevitel!$C$75</f>
        <v>0</v>
      </c>
      <c r="F118" s="139">
        <f>Adatbevitel!$D$75</f>
        <v>0</v>
      </c>
      <c r="G118" s="130">
        <f>Adatbevitel!$E$75</f>
        <v>0</v>
      </c>
      <c r="I118" s="18"/>
    </row>
    <row r="119" spans="1:9" ht="18" customHeight="1" x14ac:dyDescent="0.2">
      <c r="A119" s="124" t="s">
        <v>330</v>
      </c>
      <c r="B119" s="880" t="str">
        <f>CHOOSE(Beszámoló!$F$2,Nyelv!B75,Nyelv!C75,Nyelv!D75,Nyelv!E75)</f>
        <v>1. Céltartalék a várható kötelezettségekre</v>
      </c>
      <c r="C119" s="880"/>
      <c r="D119" s="880"/>
      <c r="E119" s="139">
        <f>Adatbevitel!$C$76</f>
        <v>0</v>
      </c>
      <c r="F119" s="139">
        <f>Adatbevitel!$D$76</f>
        <v>0</v>
      </c>
      <c r="G119" s="130">
        <f>Adatbevitel!$E$76</f>
        <v>0</v>
      </c>
      <c r="I119" s="18"/>
    </row>
    <row r="120" spans="1:9" ht="18" customHeight="1" x14ac:dyDescent="0.2">
      <c r="A120" s="99" t="s">
        <v>331</v>
      </c>
      <c r="B120" s="880" t="str">
        <f>CHOOSE(Beszámoló!$F$2,Nyelv!B76,Nyelv!C76,Nyelv!D76,Nyelv!E76)</f>
        <v>2. Céltartalék a jövőbeni költségekre</v>
      </c>
      <c r="C120" s="880"/>
      <c r="D120" s="880"/>
      <c r="E120" s="114">
        <f>Adatbevitel!$C$77</f>
        <v>0</v>
      </c>
      <c r="F120" s="114">
        <f>Adatbevitel!$D$77</f>
        <v>0</v>
      </c>
      <c r="G120" s="103">
        <f>Adatbevitel!$E$77</f>
        <v>0</v>
      </c>
      <c r="I120" s="18"/>
    </row>
    <row r="121" spans="1:9" ht="18" customHeight="1" x14ac:dyDescent="0.2">
      <c r="A121" s="124" t="s">
        <v>332</v>
      </c>
      <c r="B121" s="880" t="str">
        <f>CHOOSE(Beszámoló!$F$2,Nyelv!B77,Nyelv!C77,Nyelv!D77,Nyelv!E77)</f>
        <v>3. Egyéb céltartalék</v>
      </c>
      <c r="C121" s="880"/>
      <c r="D121" s="880"/>
      <c r="E121" s="114">
        <f>Adatbevitel!$C$78</f>
        <v>0</v>
      </c>
      <c r="F121" s="114">
        <f>Adatbevitel!$D$78</f>
        <v>0</v>
      </c>
      <c r="G121" s="103">
        <f>Adatbevitel!$E$78</f>
        <v>0</v>
      </c>
      <c r="I121" s="18"/>
    </row>
    <row r="122" spans="1:9" ht="18" customHeight="1" x14ac:dyDescent="0.2">
      <c r="A122" s="99" t="s">
        <v>333</v>
      </c>
      <c r="B122" s="879" t="str">
        <f>CHOOSE(Beszámoló!$F$2,Nyelv!B78,Nyelv!C78,Nyelv!D78,Nyelv!E78)</f>
        <v>F. Kötelezettségek  (78.+ 83.+ 94. sor)</v>
      </c>
      <c r="C122" s="879"/>
      <c r="D122" s="879"/>
      <c r="E122" s="139">
        <f>Adatbevitel!$C$79</f>
        <v>0</v>
      </c>
      <c r="F122" s="140">
        <f>Adatbevitel!$D$79</f>
        <v>0</v>
      </c>
      <c r="G122" s="130">
        <f>Adatbevitel!$E$79</f>
        <v>0</v>
      </c>
      <c r="I122" s="18"/>
    </row>
    <row r="123" spans="1:9" ht="18" customHeight="1" x14ac:dyDescent="0.2">
      <c r="A123" s="124" t="s">
        <v>334</v>
      </c>
      <c r="B123" s="879" t="str">
        <f>CHOOSE(Beszámoló!$F$2,Nyelv!B79,Nyelv!C79,Nyelv!D79,Nyelv!E79)</f>
        <v>I. HÁTRASOROLT KÖTELEZETTSÉGEK (79.-82. sorok)</v>
      </c>
      <c r="C123" s="879"/>
      <c r="D123" s="879"/>
      <c r="E123" s="141">
        <f>Adatbevitel!$C$80</f>
        <v>0</v>
      </c>
      <c r="F123" s="141">
        <f>Adatbevitel!$D$80</f>
        <v>0</v>
      </c>
      <c r="G123" s="142">
        <f>Adatbevitel!$E$80</f>
        <v>0</v>
      </c>
      <c r="I123" s="18"/>
    </row>
    <row r="124" spans="1:9" ht="18" customHeight="1" x14ac:dyDescent="0.2">
      <c r="A124" s="99" t="s">
        <v>335</v>
      </c>
      <c r="B124" s="880" t="str">
        <f>CHOOSE(Beszámoló!$F$2,Nyelv!B80,Nyelv!C80,Nyelv!D80,Nyelv!E80)</f>
        <v>1. Hátrasorolt kötelezettségek kapcsolt vállalkozással szemben</v>
      </c>
      <c r="C124" s="880"/>
      <c r="D124" s="880"/>
      <c r="E124" s="114">
        <f>Adatbevitel!$C$81</f>
        <v>0</v>
      </c>
      <c r="F124" s="114">
        <f>Adatbevitel!$D$81</f>
        <v>0</v>
      </c>
      <c r="G124" s="103">
        <f>Adatbevitel!$E$81</f>
        <v>0</v>
      </c>
      <c r="I124" s="18"/>
    </row>
    <row r="125" spans="1:9" ht="23.25" customHeight="1" x14ac:dyDescent="0.2">
      <c r="A125" s="124" t="s">
        <v>336</v>
      </c>
      <c r="B125" s="880" t="str">
        <f>CHOOSE(Beszámoló!$F$2,Nyelv!B81,Nyelv!C81,Nyelv!D81,Nyelv!E81)</f>
        <v>2. Hátrasorolt kötelezettségek jelentős tulajdoni részesedési viszonyban lévő vállalkozással szemben</v>
      </c>
      <c r="C125" s="880"/>
      <c r="D125" s="880"/>
      <c r="E125" s="114">
        <f>Adatbevitel!$C$82</f>
        <v>0</v>
      </c>
      <c r="F125" s="114">
        <f>Adatbevitel!$D$82</f>
        <v>0</v>
      </c>
      <c r="G125" s="103">
        <f>Adatbevitel!$E$82</f>
        <v>0</v>
      </c>
      <c r="I125" s="18"/>
    </row>
    <row r="126" spans="1:9" ht="25.5" customHeight="1" x14ac:dyDescent="0.2">
      <c r="A126" s="99" t="s">
        <v>337</v>
      </c>
      <c r="B126" s="886" t="str">
        <f>CHOOSE(Beszámoló!$F$2,Nyelv!B82,Nyelv!C82,Nyelv!D82,Nyelv!E82)</f>
        <v>3. Hátrasorolt kötelezettségek egyéb részesedési viszonyban lévő vállalkozással szemben</v>
      </c>
      <c r="C126" s="886"/>
      <c r="D126" s="886"/>
      <c r="E126" s="143">
        <f>Adatbevitel!$C$83</f>
        <v>0</v>
      </c>
      <c r="F126" s="143">
        <f>Adatbevitel!$D$83</f>
        <v>0</v>
      </c>
      <c r="G126" s="110">
        <f>Adatbevitel!$E$83</f>
        <v>0</v>
      </c>
      <c r="I126" s="18"/>
    </row>
    <row r="127" spans="1:9" ht="18" customHeight="1" thickBot="1" x14ac:dyDescent="0.25">
      <c r="A127" s="124" t="s">
        <v>339</v>
      </c>
      <c r="B127" s="895" t="str">
        <f>CHOOSE(Beszámoló!$F$2,Nyelv!B83,Nyelv!C83,Nyelv!D83,Nyelv!E83)</f>
        <v>4. Hátrasorolt kötelezettségek egyéb gazdálkodóval szemben</v>
      </c>
      <c r="C127" s="895"/>
      <c r="D127" s="895"/>
      <c r="E127" s="144">
        <f>Adatbevitel!$C$84</f>
        <v>0</v>
      </c>
      <c r="F127" s="144">
        <f>Adatbevitel!$D$84</f>
        <v>0</v>
      </c>
      <c r="G127" s="145">
        <f>Adatbevitel!$E$84</f>
        <v>0</v>
      </c>
      <c r="I127" s="18"/>
    </row>
    <row r="128" spans="1:9" ht="12.75" customHeight="1" x14ac:dyDescent="0.2">
      <c r="A128" s="146"/>
      <c r="B128" s="147"/>
      <c r="C128" s="148"/>
      <c r="D128" s="148"/>
      <c r="E128" s="149"/>
      <c r="F128" s="149"/>
      <c r="G128" s="149"/>
    </row>
    <row r="129" spans="1:9" ht="12.75" customHeight="1" x14ac:dyDescent="0.2">
      <c r="A129" s="85" t="str">
        <f>Alapadatok!$E$12</f>
        <v>Budapest, 2026. március 24.</v>
      </c>
      <c r="B129" s="115"/>
      <c r="C129" s="116"/>
      <c r="D129" s="116"/>
      <c r="E129" s="117"/>
      <c r="F129" s="116"/>
      <c r="G129" s="116"/>
    </row>
    <row r="130" spans="1:9" ht="12.75" customHeight="1" x14ac:dyDescent="0.2">
      <c r="A130" s="116"/>
      <c r="B130" s="116"/>
      <c r="C130" s="116"/>
      <c r="D130" s="116"/>
      <c r="E130" s="881" t="str">
        <f>IF(Beszámoló!$F$2=1,Nyelv_old!$E$7,IF(Beszámoló!$F$2=2,Nyelv_old!$F$7,IF(Beszámoló!$F$2=3,Nyelv_old!$G$7,Nyelv_old!$H$7)))</f>
        <v>a vállalkozás vezetője</v>
      </c>
      <c r="F130" s="881"/>
      <c r="G130" s="881"/>
    </row>
    <row r="131" spans="1:9" ht="12.75" customHeight="1" x14ac:dyDescent="0.2">
      <c r="A131" s="116"/>
      <c r="B131" s="116"/>
      <c r="C131" s="116"/>
      <c r="D131" s="116"/>
      <c r="E131" s="882" t="str">
        <f>IF(Beszámoló!$F$2=1,Nyelv_old!$E$8,IF(Beszámoló!$F$2=2,Nyelv_old!$F$8,IF(Beszámoló!$F$2=3,Nyelv_old!$G$8,Nyelv_old!$H$8)))</f>
        <v>(képviselője)</v>
      </c>
      <c r="F131" s="882"/>
      <c r="G131" s="882"/>
    </row>
    <row r="132" spans="1:9" ht="12.75" customHeight="1" x14ac:dyDescent="0.25">
      <c r="A132" s="871"/>
      <c r="B132" s="871"/>
      <c r="C132" s="44"/>
      <c r="D132" s="872"/>
      <c r="E132" s="872"/>
      <c r="F132" s="872"/>
      <c r="G132" s="872"/>
      <c r="I132" s="83"/>
    </row>
    <row r="133" spans="1:9" ht="12.75" customHeight="1" x14ac:dyDescent="0.2">
      <c r="A133" s="871"/>
      <c r="B133" s="871"/>
      <c r="C133" s="75"/>
      <c r="D133" s="872"/>
      <c r="E133" s="872"/>
      <c r="F133" s="872"/>
      <c r="G133" s="872"/>
      <c r="I133" s="64"/>
    </row>
    <row r="134" spans="1:9" ht="12.75" customHeight="1" x14ac:dyDescent="0.2">
      <c r="A134" s="18"/>
    </row>
    <row r="135" spans="1:9" ht="12.75" customHeight="1" x14ac:dyDescent="0.2">
      <c r="A135" s="871" t="str">
        <f>Alapadatok!$E$9</f>
        <v>Minta Kft.</v>
      </c>
      <c r="B135" s="871"/>
      <c r="C135" s="17"/>
      <c r="D135" s="17"/>
      <c r="F135" s="873"/>
      <c r="G135" s="873"/>
    </row>
    <row r="136" spans="1:9" ht="12.75" customHeight="1" x14ac:dyDescent="0.2">
      <c r="A136" s="17"/>
      <c r="B136" s="17"/>
      <c r="C136" s="17"/>
      <c r="D136" s="17"/>
      <c r="G136" s="84"/>
    </row>
    <row r="137" spans="1:9" ht="15" customHeight="1" x14ac:dyDescent="0.25">
      <c r="A137" s="874" t="str">
        <f>IF(Beszámoló!$F$2=1,Nyelv_old!$E$14,IF(Beszámoló!$F$2=2,Nyelv_old!$F$14,IF(Beszámoló!$F$2=3,Nyelv_old!$G$14,Nyelv_old!$H$14)))</f>
        <v>"A" Mérleg</v>
      </c>
      <c r="B137" s="874"/>
      <c r="C137" s="874"/>
      <c r="D137" s="874"/>
      <c r="E137" s="874"/>
      <c r="F137" s="874"/>
      <c r="G137" s="874"/>
    </row>
    <row r="138" spans="1:9" ht="15" customHeight="1" x14ac:dyDescent="0.25">
      <c r="A138" s="874"/>
      <c r="B138" s="874"/>
      <c r="C138" s="874"/>
      <c r="D138" s="874"/>
      <c r="E138" s="874"/>
      <c r="F138" s="874"/>
      <c r="G138" s="874"/>
    </row>
    <row r="139" spans="1:9" ht="15" customHeight="1" x14ac:dyDescent="0.25">
      <c r="A139" s="875" t="s">
        <v>338</v>
      </c>
      <c r="B139" s="875"/>
      <c r="C139" s="875"/>
      <c r="D139" s="875"/>
      <c r="E139" s="875"/>
      <c r="F139" s="875"/>
      <c r="G139" s="875"/>
    </row>
    <row r="140" spans="1:9" ht="12.75" customHeight="1" x14ac:dyDescent="0.2">
      <c r="A140" s="871" t="str">
        <f>IF(Beszámoló!$F$2=1,Nyelv_old!$E$22,IF(Beszámoló!$F$2=2,Nyelv_old!$F$22,IF(Beszámoló!$F$2=3,Nyelv_old!$G$22,Nyelv_old!$H$22)))</f>
        <v>Források (passzívák)</v>
      </c>
      <c r="B140" s="871"/>
      <c r="C140" s="49"/>
      <c r="D140" s="49"/>
      <c r="E140" s="49"/>
      <c r="F140" s="49"/>
      <c r="G140" s="49"/>
    </row>
    <row r="141" spans="1:9" ht="12.75" customHeight="1" x14ac:dyDescent="0.2">
      <c r="A141" s="85"/>
      <c r="B141" s="86"/>
      <c r="C141" s="85"/>
      <c r="D141" s="85"/>
      <c r="E141" s="85"/>
      <c r="F141" s="893" t="str">
        <f>IF(Beszámoló!$F$2=1,Nyelv_old!$E$16,IF(Beszámoló!$F$2=2,Nyelv_old!$F$16,IF(Beszámoló!$F$2=3,Nyelv_old!$G$16,Nyelv_old!$H$16)))</f>
        <v>adatok E Ft-ban</v>
      </c>
      <c r="G141" s="893"/>
    </row>
    <row r="142" spans="1:9" ht="36.75" customHeight="1" x14ac:dyDescent="0.2">
      <c r="A142" s="87" t="str">
        <f>IF(Beszámoló!$F$2=1,Nyelv_old!$E$17,IF(Beszámoló!$F$2=2,Nyelv_old!$F$17,IF(Beszámoló!$F$2=3,Nyelv_old!$G$17,Nyelv_old!$H$17)))</f>
        <v>Sorszám</v>
      </c>
      <c r="B142" s="877" t="str">
        <f>IF(Beszámoló!$F$2=1,Nyelv_old!$E$18,IF(Beszámoló!$F$2=2,Nyelv_old!$F$18,IF(Beszámoló!$F$2=3,Nyelv_old!$G$18,Nyelv_old!$H$18)))</f>
        <v>A tétel megnevezése</v>
      </c>
      <c r="C142" s="877"/>
      <c r="D142" s="877"/>
      <c r="E142" s="88" t="str">
        <f>IF(Beszámoló!$F$2=1,Nyelv_old!$E$19,IF(Beszámoló!$F$2=2,Nyelv_old!$F$19,IF(Beszámoló!$F$2=3,Nyelv_old!$G$19,Nyelv_old!$H$19)))</f>
        <v>Előző év</v>
      </c>
      <c r="F142" s="118" t="str">
        <f>IF(Beszámoló!$F$2=1,Nyelv_old!$E$20,IF(Beszámoló!$F$2=2,Nyelv_old!$F$20,IF(Beszámoló!$F$2=3,Nyelv_old!$G$20,Nyelv_old!$H$20)))</f>
        <v>Előző év(ek) módosításai</v>
      </c>
      <c r="G142" s="90" t="str">
        <f>IF(Beszámoló!$F$2=1,Nyelv_old!$E$21,IF(Beszámoló!$F$2=2,Nyelv_old!$F$21,IF(Beszámoló!$F$2=3,Nyelv_old!$G$21,Nyelv_old!$H$21)))</f>
        <v>Tárgyév</v>
      </c>
    </row>
    <row r="143" spans="1:9" ht="12" customHeight="1" x14ac:dyDescent="0.2">
      <c r="A143" s="91" t="s">
        <v>253</v>
      </c>
      <c r="B143" s="878" t="s">
        <v>254</v>
      </c>
      <c r="C143" s="878"/>
      <c r="D143" s="878"/>
      <c r="E143" s="93" t="s">
        <v>255</v>
      </c>
      <c r="F143" s="92" t="s">
        <v>256</v>
      </c>
      <c r="G143" s="94" t="s">
        <v>257</v>
      </c>
    </row>
    <row r="144" spans="1:9" ht="17.100000000000001" customHeight="1" x14ac:dyDescent="0.2">
      <c r="A144" s="119" t="s">
        <v>340</v>
      </c>
      <c r="B144" s="894" t="str">
        <f>CHOOSE(Beszámoló!$F$2,Nyelv!B84,Nyelv!C84,Nyelv!D84,Nyelv!E84)</f>
        <v>II. HOSSZÚ LEJÁRATÚ KÖTELEZETTSÉGEK  (84.-93. sorok)</v>
      </c>
      <c r="C144" s="894"/>
      <c r="D144" s="894"/>
      <c r="E144" s="150">
        <f>Adatbevitel!$C$85</f>
        <v>0</v>
      </c>
      <c r="F144" s="150">
        <f>Adatbevitel!$D$85</f>
        <v>0</v>
      </c>
      <c r="G144" s="151">
        <f>Adatbevitel!$E$85</f>
        <v>0</v>
      </c>
    </row>
    <row r="145" spans="1:7" s="17" customFormat="1" ht="17.100000000000001" customHeight="1" x14ac:dyDescent="0.2">
      <c r="A145" s="99" t="s">
        <v>341</v>
      </c>
      <c r="B145" s="880" t="str">
        <f>CHOOSE(Beszámoló!$F$2,Nyelv!B85,Nyelv!C85,Nyelv!D85,Nyelv!E85)</f>
        <v>1. Hosszú lejáratra kapott kölcsönök</v>
      </c>
      <c r="C145" s="880"/>
      <c r="D145" s="880"/>
      <c r="E145" s="114">
        <f>Adatbevitel!$C$86</f>
        <v>0</v>
      </c>
      <c r="F145" s="114">
        <f>Adatbevitel!$D$86</f>
        <v>0</v>
      </c>
      <c r="G145" s="103">
        <f>Adatbevitel!$E$86</f>
        <v>0</v>
      </c>
    </row>
    <row r="146" spans="1:7" ht="17.100000000000001" customHeight="1" x14ac:dyDescent="0.2">
      <c r="A146" s="124" t="s">
        <v>342</v>
      </c>
      <c r="B146" s="880" t="str">
        <f>CHOOSE(Beszámoló!$F$2,Nyelv!B86,Nyelv!C86,Nyelv!D86,Nyelv!E86)</f>
        <v>2. Átváltoztatható és átváltozó kötvények</v>
      </c>
      <c r="C146" s="880"/>
      <c r="D146" s="880"/>
      <c r="E146" s="114">
        <f>Adatbevitel!$C$87</f>
        <v>0</v>
      </c>
      <c r="F146" s="114">
        <f>Adatbevitel!$D$87</f>
        <v>0</v>
      </c>
      <c r="G146" s="103">
        <f>Adatbevitel!$E$87</f>
        <v>0</v>
      </c>
    </row>
    <row r="147" spans="1:7" ht="17.100000000000001" customHeight="1" x14ac:dyDescent="0.2">
      <c r="A147" s="99" t="s">
        <v>343</v>
      </c>
      <c r="B147" s="880" t="str">
        <f>CHOOSE(Beszámoló!$F$2,Nyelv!B87,Nyelv!C87,Nyelv!D87,Nyelv!E87)</f>
        <v>3. Tartozások kötvénykibocsátásból</v>
      </c>
      <c r="C147" s="880"/>
      <c r="D147" s="880"/>
      <c r="E147" s="114">
        <f>Adatbevitel!$C$88</f>
        <v>0</v>
      </c>
      <c r="F147" s="114">
        <f>Adatbevitel!$D$88</f>
        <v>0</v>
      </c>
      <c r="G147" s="103">
        <f>Adatbevitel!$E$88</f>
        <v>0</v>
      </c>
    </row>
    <row r="148" spans="1:7" ht="17.100000000000001" customHeight="1" x14ac:dyDescent="0.2">
      <c r="A148" s="124" t="s">
        <v>344</v>
      </c>
      <c r="B148" s="880" t="str">
        <f>CHOOSE(Beszámoló!$F$2,Nyelv!B88,Nyelv!C88,Nyelv!D88,Nyelv!E88)</f>
        <v>4. Beruházási és fejlesztési hitelek</v>
      </c>
      <c r="C148" s="880"/>
      <c r="D148" s="880"/>
      <c r="E148" s="114">
        <f>Adatbevitel!$C$89</f>
        <v>0</v>
      </c>
      <c r="F148" s="114">
        <f>Adatbevitel!$D$89</f>
        <v>0</v>
      </c>
      <c r="G148" s="103">
        <f>Adatbevitel!$E$89</f>
        <v>0</v>
      </c>
    </row>
    <row r="149" spans="1:7" ht="17.100000000000001" customHeight="1" x14ac:dyDescent="0.2">
      <c r="A149" s="99" t="s">
        <v>345</v>
      </c>
      <c r="B149" s="880" t="str">
        <f>CHOOSE(Beszámoló!$F$2,Nyelv!B89,Nyelv!C89,Nyelv!D89,Nyelv!E89)</f>
        <v>5. Egyéb hosszú lejáratú hitelek</v>
      </c>
      <c r="C149" s="880"/>
      <c r="D149" s="880"/>
      <c r="E149" s="114">
        <f>Adatbevitel!$C$90</f>
        <v>0</v>
      </c>
      <c r="F149" s="114">
        <f>Adatbevitel!$D$90</f>
        <v>0</v>
      </c>
      <c r="G149" s="103">
        <f>Adatbevitel!$E$90</f>
        <v>0</v>
      </c>
    </row>
    <row r="150" spans="1:7" ht="17.100000000000001" customHeight="1" x14ac:dyDescent="0.2">
      <c r="A150" s="124" t="s">
        <v>346</v>
      </c>
      <c r="B150" s="880" t="str">
        <f>CHOOSE(Beszámoló!$F$2,Nyelv!B90,Nyelv!C90,Nyelv!D90,Nyelv!E90)</f>
        <v>6. Tartós kötelezettségek kapcsolt vállalkozással szemben</v>
      </c>
      <c r="C150" s="880"/>
      <c r="D150" s="880"/>
      <c r="E150" s="114">
        <f>Adatbevitel!$C$91</f>
        <v>0</v>
      </c>
      <c r="F150" s="114">
        <f>Adatbevitel!$D$91</f>
        <v>0</v>
      </c>
      <c r="G150" s="103">
        <f>Adatbevitel!$E$91</f>
        <v>0</v>
      </c>
    </row>
    <row r="151" spans="1:7" ht="24" customHeight="1" x14ac:dyDescent="0.2">
      <c r="A151" s="99" t="s">
        <v>347</v>
      </c>
      <c r="B151" s="880" t="str">
        <f>CHOOSE(Beszámoló!$F$2,Nyelv!B91,Nyelv!C91,Nyelv!D91,Nyelv!E91)</f>
        <v>7. Tartós kötelezettségek jelentős tulajdoni részesedési viszonyban lévő vállalkozásokkal szemben</v>
      </c>
      <c r="C151" s="880"/>
      <c r="D151" s="880"/>
      <c r="E151" s="114">
        <f>Adatbevitel!$C$92</f>
        <v>0</v>
      </c>
      <c r="F151" s="114">
        <f>Adatbevitel!$D$92</f>
        <v>0</v>
      </c>
      <c r="G151" s="103">
        <f>Adatbevitel!$E$92</f>
        <v>0</v>
      </c>
    </row>
    <row r="152" spans="1:7" ht="24" customHeight="1" x14ac:dyDescent="0.2">
      <c r="A152" s="124" t="s">
        <v>348</v>
      </c>
      <c r="B152" s="880" t="str">
        <f>CHOOSE(Beszámoló!$F$2,Nyelv!B92,Nyelv!C92,Nyelv!D92,Nyelv!E92)</f>
        <v>8. Tartós kötelezettségek egyéb részesedési viszonyban lévő vállalkozással szemben</v>
      </c>
      <c r="C152" s="880"/>
      <c r="D152" s="880"/>
      <c r="E152" s="114">
        <f>Adatbevitel!$C$93</f>
        <v>0</v>
      </c>
      <c r="F152" s="114">
        <f>Adatbevitel!$D$93</f>
        <v>0</v>
      </c>
      <c r="G152" s="103">
        <f>Adatbevitel!$E$93</f>
        <v>0</v>
      </c>
    </row>
    <row r="153" spans="1:7" ht="17.100000000000001" customHeight="1" x14ac:dyDescent="0.2">
      <c r="A153" s="99" t="s">
        <v>349</v>
      </c>
      <c r="B153" s="880" t="str">
        <f>CHOOSE(Beszámoló!$F$2,Nyelv!B93,Nyelv!C93,Nyelv!D93,Nyelv!E93)</f>
        <v>9. Egyéb hosszú lejáratú kötelezettségek</v>
      </c>
      <c r="C153" s="880"/>
      <c r="D153" s="880"/>
      <c r="E153" s="114">
        <f>Adatbevitel!$C$94</f>
        <v>0</v>
      </c>
      <c r="F153" s="114">
        <f>Adatbevitel!$D$94</f>
        <v>0</v>
      </c>
      <c r="G153" s="103">
        <f>Adatbevitel!$E$94</f>
        <v>0</v>
      </c>
    </row>
    <row r="154" spans="1:7" ht="17.100000000000001" customHeight="1" x14ac:dyDescent="0.2">
      <c r="A154" s="124" t="s">
        <v>350</v>
      </c>
      <c r="B154" s="880" t="str">
        <f>CHOOSE(Beszámoló!$F$2,Nyelv!B94,Nyelv!C94,Nyelv!D94,Nyelv!E94)</f>
        <v>10. Halasztott adókötelezettség</v>
      </c>
      <c r="C154" s="880"/>
      <c r="D154" s="880"/>
      <c r="E154" s="114">
        <f>Adatbevitel!$C$95</f>
        <v>0</v>
      </c>
      <c r="F154" s="114">
        <f>Adatbevitel!$D$95</f>
        <v>0</v>
      </c>
      <c r="G154" s="103">
        <f>Adatbevitel!$E$95</f>
        <v>0</v>
      </c>
    </row>
    <row r="155" spans="1:7" s="17" customFormat="1" ht="17.100000000000001" customHeight="1" x14ac:dyDescent="0.2">
      <c r="A155" s="99" t="s">
        <v>351</v>
      </c>
      <c r="B155" s="879" t="str">
        <f>CHOOSE(Beszámoló!$F$2,Nyelv!B95,Nyelv!C95,Nyelv!D95,Nyelv!E95)</f>
        <v>III. RÖVID LEJÁRATÚ KÖTELEZETTSÉGEK (95. és 97.-106. sorok)</v>
      </c>
      <c r="C155" s="879"/>
      <c r="D155" s="879"/>
      <c r="E155" s="139">
        <f>Adatbevitel!$C$96</f>
        <v>0</v>
      </c>
      <c r="F155" s="139">
        <f>Adatbevitel!$D$96</f>
        <v>0</v>
      </c>
      <c r="G155" s="130">
        <f>Adatbevitel!$E$96</f>
        <v>0</v>
      </c>
    </row>
    <row r="156" spans="1:7" s="17" customFormat="1" ht="17.100000000000001" customHeight="1" x14ac:dyDescent="0.2">
      <c r="A156" s="124" t="s">
        <v>352</v>
      </c>
      <c r="B156" s="880" t="str">
        <f>CHOOSE(Beszámoló!$F$2,Nyelv!B96,Nyelv!C96,Nyelv!D96,Nyelv!E96)</f>
        <v>1. Rövid lejáratú kölcsönök</v>
      </c>
      <c r="C156" s="880"/>
      <c r="D156" s="880"/>
      <c r="E156" s="114">
        <f>Adatbevitel!$C$97</f>
        <v>0</v>
      </c>
      <c r="F156" s="114">
        <f>Adatbevitel!$D$97</f>
        <v>0</v>
      </c>
      <c r="G156" s="103">
        <f>Adatbevitel!$E$97</f>
        <v>0</v>
      </c>
    </row>
    <row r="157" spans="1:7" s="17" customFormat="1" ht="17.100000000000001" customHeight="1" x14ac:dyDescent="0.2">
      <c r="A157" s="99" t="s">
        <v>353</v>
      </c>
      <c r="B157" s="880" t="str">
        <f>CHOOSE(Beszámoló!$F$2,Nyelv!B97,Nyelv!C97,Nyelv!D97,Nyelv!E97)</f>
        <v xml:space="preserve">     - Ebből: Az átváltoztatható és átváltozó kötvények</v>
      </c>
      <c r="C157" s="880"/>
      <c r="D157" s="880"/>
      <c r="E157" s="114">
        <f>Adatbevitel!$C$98</f>
        <v>0</v>
      </c>
      <c r="F157" s="114">
        <f>Adatbevitel!$D$98</f>
        <v>0</v>
      </c>
      <c r="G157" s="103">
        <f>Adatbevitel!$E$98</f>
        <v>0</v>
      </c>
    </row>
    <row r="158" spans="1:7" s="17" customFormat="1" ht="17.100000000000001" customHeight="1" x14ac:dyDescent="0.2">
      <c r="A158" s="124" t="s">
        <v>354</v>
      </c>
      <c r="B158" s="880" t="str">
        <f>CHOOSE(Beszámoló!$F$2,Nyelv!B98,Nyelv!C98,Nyelv!D98,Nyelv!E98)</f>
        <v>2. Rövid lejáratú hitelek</v>
      </c>
      <c r="C158" s="880"/>
      <c r="D158" s="880"/>
      <c r="E158" s="114">
        <f>Adatbevitel!$C$99</f>
        <v>0</v>
      </c>
      <c r="F158" s="114">
        <f>Adatbevitel!$D$99</f>
        <v>0</v>
      </c>
      <c r="G158" s="103">
        <f>Adatbevitel!$E$99</f>
        <v>0</v>
      </c>
    </row>
    <row r="159" spans="1:7" ht="17.100000000000001" customHeight="1" x14ac:dyDescent="0.2">
      <c r="A159" s="99" t="s">
        <v>355</v>
      </c>
      <c r="B159" s="880" t="str">
        <f>CHOOSE(Beszámoló!$F$2,Nyelv!B99,Nyelv!C99,Nyelv!D99,Nyelv!E99)</f>
        <v>3. Vevőktől kapott előlegek</v>
      </c>
      <c r="C159" s="880"/>
      <c r="D159" s="880"/>
      <c r="E159" s="114">
        <f>Adatbevitel!$C$100</f>
        <v>0</v>
      </c>
      <c r="F159" s="114">
        <f>Adatbevitel!$D$100</f>
        <v>0</v>
      </c>
      <c r="G159" s="103">
        <f>Adatbevitel!$E$100</f>
        <v>0</v>
      </c>
    </row>
    <row r="160" spans="1:7" ht="17.100000000000001" customHeight="1" x14ac:dyDescent="0.2">
      <c r="A160" s="124" t="s">
        <v>356</v>
      </c>
      <c r="B160" s="880" t="str">
        <f>CHOOSE(Beszámoló!$F$2,Nyelv!B100,Nyelv!C100,Nyelv!D100,Nyelv!E100)</f>
        <v>4. Kötelezettségek áruszállításból és szolgáltatásból (szállítók)</v>
      </c>
      <c r="C160" s="880"/>
      <c r="D160" s="880"/>
      <c r="E160" s="114">
        <f>Adatbevitel!$C$101</f>
        <v>0</v>
      </c>
      <c r="F160" s="114">
        <f>Adatbevitel!$D$101</f>
        <v>0</v>
      </c>
      <c r="G160" s="103">
        <f>Adatbevitel!$E$101</f>
        <v>0</v>
      </c>
    </row>
    <row r="161" spans="1:7" ht="17.100000000000001" customHeight="1" x14ac:dyDescent="0.2">
      <c r="A161" s="99" t="s">
        <v>357</v>
      </c>
      <c r="B161" s="880" t="str">
        <f>CHOOSE(Beszámoló!$F$2,Nyelv!B101,Nyelv!C101,Nyelv!D101,Nyelv!E101)</f>
        <v>5. Váltótartozások</v>
      </c>
      <c r="C161" s="880"/>
      <c r="D161" s="880"/>
      <c r="E161" s="114">
        <f>Adatbevitel!$C$102</f>
        <v>0</v>
      </c>
      <c r="F161" s="114">
        <f>Adatbevitel!$D$102</f>
        <v>0</v>
      </c>
      <c r="G161" s="103">
        <f>Adatbevitel!$E$102</f>
        <v>0</v>
      </c>
    </row>
    <row r="162" spans="1:7" ht="17.100000000000001" customHeight="1" x14ac:dyDescent="0.2">
      <c r="A162" s="124" t="s">
        <v>358</v>
      </c>
      <c r="B162" s="880" t="str">
        <f>CHOOSE(Beszámoló!$F$2,Nyelv!B102,Nyelv!C102,Nyelv!D102,Nyelv!E102)</f>
        <v>6. Rövid lejáratú kötelezettségek kapcsolt vállalkozással szemben</v>
      </c>
      <c r="C162" s="880"/>
      <c r="D162" s="880"/>
      <c r="E162" s="114">
        <f>Adatbevitel!$C$103</f>
        <v>0</v>
      </c>
      <c r="F162" s="114">
        <f>Adatbevitel!$D$103</f>
        <v>0</v>
      </c>
      <c r="G162" s="103">
        <f>Adatbevitel!$E$103</f>
        <v>0</v>
      </c>
    </row>
    <row r="163" spans="1:7" ht="25.5" customHeight="1" x14ac:dyDescent="0.2">
      <c r="A163" s="99" t="s">
        <v>359</v>
      </c>
      <c r="B163" s="880" t="str">
        <f>CHOOSE(Beszámoló!$F$2,Nyelv!B103,Nyelv!C103,Nyelv!D103,Nyelv!E103)</f>
        <v>7. Rövid lejáratú kötelezettségek jelentős tulajdoni részesedési viszonyban lévő vállalkozásokkal szemben</v>
      </c>
      <c r="C163" s="880"/>
      <c r="D163" s="880"/>
      <c r="E163" s="114">
        <f>Adatbevitel!$C$104</f>
        <v>0</v>
      </c>
      <c r="F163" s="114">
        <f>Adatbevitel!$D$104</f>
        <v>0</v>
      </c>
      <c r="G163" s="103">
        <f>Adatbevitel!$E$104</f>
        <v>0</v>
      </c>
    </row>
    <row r="164" spans="1:7" ht="23.25" customHeight="1" x14ac:dyDescent="0.2">
      <c r="A164" s="124" t="s">
        <v>360</v>
      </c>
      <c r="B164" s="880" t="str">
        <f>CHOOSE(Beszámoló!$F$2,Nyelv!B104,Nyelv!C104,Nyelv!D104,Nyelv!E104)</f>
        <v>8. Rövid lejáratú kötelezettségek egyéb részesedési viszonyban lévő vállalkozással szemben</v>
      </c>
      <c r="C164" s="880"/>
      <c r="D164" s="880"/>
      <c r="E164" s="114">
        <f>Adatbevitel!$C$105</f>
        <v>0</v>
      </c>
      <c r="F164" s="114">
        <f>Adatbevitel!$D$105</f>
        <v>0</v>
      </c>
      <c r="G164" s="103">
        <f>Adatbevitel!$E$105</f>
        <v>0</v>
      </c>
    </row>
    <row r="165" spans="1:7" ht="17.100000000000001" customHeight="1" x14ac:dyDescent="0.2">
      <c r="A165" s="99" t="s">
        <v>361</v>
      </c>
      <c r="B165" s="880" t="str">
        <f>CHOOSE(Beszámoló!$F$2,Nyelv!B105,Nyelv!C105,Nyelv!D105,Nyelv!E105)</f>
        <v>9. Egyéb rövid lejáratú kötelezettségek</v>
      </c>
      <c r="C165" s="880"/>
      <c r="D165" s="880"/>
      <c r="E165" s="114">
        <f>Adatbevitel!$C$106</f>
        <v>0</v>
      </c>
      <c r="F165" s="114">
        <f>Adatbevitel!$D$106</f>
        <v>0</v>
      </c>
      <c r="G165" s="103">
        <f>Adatbevitel!$E$106</f>
        <v>0</v>
      </c>
    </row>
    <row r="166" spans="1:7" ht="17.100000000000001" customHeight="1" x14ac:dyDescent="0.2">
      <c r="A166" s="124" t="s">
        <v>362</v>
      </c>
      <c r="B166" s="880" t="str">
        <f>CHOOSE(Beszámoló!$F$2,Nyelv!B106,Nyelv!C106,Nyelv!D106,Nyelv!E106)</f>
        <v>10. Kötelezettségek értékelési különbözete</v>
      </c>
      <c r="C166" s="880"/>
      <c r="D166" s="880"/>
      <c r="E166" s="114">
        <f>Adatbevitel!$C$107</f>
        <v>0</v>
      </c>
      <c r="F166" s="114">
        <f>Adatbevitel!$D$107</f>
        <v>0</v>
      </c>
      <c r="G166" s="103">
        <f>Adatbevitel!$E$107</f>
        <v>0</v>
      </c>
    </row>
    <row r="167" spans="1:7" ht="17.100000000000001" customHeight="1" x14ac:dyDescent="0.2">
      <c r="A167" s="99" t="s">
        <v>363</v>
      </c>
      <c r="B167" s="880" t="str">
        <f>CHOOSE(Beszámoló!$F$2,Nyelv!B107,Nyelv!C107,Nyelv!D107,Nyelv!E107)</f>
        <v>11. Származékos ügyletek negatív értékelési különbözete</v>
      </c>
      <c r="C167" s="880"/>
      <c r="D167" s="880"/>
      <c r="E167" s="114">
        <f>Adatbevitel!$C$108</f>
        <v>0</v>
      </c>
      <c r="F167" s="114">
        <f>Adatbevitel!$D$108</f>
        <v>0</v>
      </c>
      <c r="G167" s="103">
        <f>Adatbevitel!$E$108</f>
        <v>0</v>
      </c>
    </row>
    <row r="168" spans="1:7" ht="17.100000000000001" customHeight="1" x14ac:dyDescent="0.2">
      <c r="A168" s="124" t="s">
        <v>364</v>
      </c>
      <c r="B168" s="152" t="str">
        <f>CHOOSE(Beszámoló!$F$2,Nyelv!B108,Nyelv!C108,Nyelv!D108,Nyelv!E108)</f>
        <v>G. Passzív időbeli elhatárolások  (108.-110. sorok)</v>
      </c>
      <c r="C168" s="153"/>
      <c r="D168" s="154"/>
      <c r="E168" s="143">
        <f>Adatbevitel!$C$109</f>
        <v>0</v>
      </c>
      <c r="F168" s="143">
        <f>Adatbevitel!$D$109</f>
        <v>0</v>
      </c>
      <c r="G168" s="110">
        <f>Adatbevitel!$E$109</f>
        <v>0</v>
      </c>
    </row>
    <row r="169" spans="1:7" ht="17.100000000000001" customHeight="1" x14ac:dyDescent="0.2">
      <c r="A169" s="99" t="s">
        <v>365</v>
      </c>
      <c r="B169" s="155" t="str">
        <f>CHOOSE(Beszámoló!$F$2,Nyelv!B109,Nyelv!C109,Nyelv!D109,Nyelv!E109)</f>
        <v>1. Bevételek passzív időbeli elhatárolása</v>
      </c>
      <c r="C169" s="148"/>
      <c r="D169" s="156"/>
      <c r="E169" s="143">
        <f>Adatbevitel!$C$110</f>
        <v>0</v>
      </c>
      <c r="F169" s="143">
        <f>Adatbevitel!$D$110</f>
        <v>0</v>
      </c>
      <c r="G169" s="110">
        <f>Adatbevitel!$E$110</f>
        <v>0</v>
      </c>
    </row>
    <row r="170" spans="1:7" ht="17.100000000000001" customHeight="1" x14ac:dyDescent="0.2">
      <c r="A170" s="124" t="s">
        <v>366</v>
      </c>
      <c r="B170" s="152" t="str">
        <f>CHOOSE(Beszámoló!$F$2,Nyelv!B110,Nyelv!C110,Nyelv!D110,Nyelv!E110)</f>
        <v>2. Költségek, ráfordítások passzív időbeli elhatárolása</v>
      </c>
      <c r="C170" s="153"/>
      <c r="D170" s="154"/>
      <c r="E170" s="102">
        <f>Adatbevitel!$C$111</f>
        <v>0</v>
      </c>
      <c r="F170" s="102">
        <f>Adatbevitel!$D$111</f>
        <v>0</v>
      </c>
      <c r="G170" s="103">
        <f>Adatbevitel!$E$111</f>
        <v>0</v>
      </c>
    </row>
    <row r="171" spans="1:7" ht="17.100000000000001" customHeight="1" x14ac:dyDescent="0.2">
      <c r="A171" s="99" t="s">
        <v>1865</v>
      </c>
      <c r="B171" s="890" t="str">
        <f>CHOOSE(Beszámoló!$F$2,Nyelv!B111,Nyelv!C111,Nyelv!D111,Nyelv!E111)</f>
        <v>3. Halasztott bevételek</v>
      </c>
      <c r="C171" s="890"/>
      <c r="D171" s="890"/>
      <c r="E171" s="102">
        <f>Adatbevitel!$C$112</f>
        <v>0</v>
      </c>
      <c r="F171" s="102">
        <f>Adatbevitel!$D$112</f>
        <v>0</v>
      </c>
      <c r="G171" s="103">
        <f>Adatbevitel!$E$112</f>
        <v>0</v>
      </c>
    </row>
    <row r="172" spans="1:7" ht="17.100000000000001" customHeight="1" x14ac:dyDescent="0.2">
      <c r="A172" s="124" t="s">
        <v>1866</v>
      </c>
      <c r="B172" s="896" t="str">
        <f>CHOOSE(Beszámoló!$F$2,Nyelv!B112,Nyelv!C112,Nyelv!D112,Nyelv!E112)</f>
        <v>Források összesen  (62.+73.+77.+107. sor)</v>
      </c>
      <c r="C172" s="896"/>
      <c r="D172" s="896"/>
      <c r="E172" s="157">
        <f>Adatbevitel!$C$113</f>
        <v>0</v>
      </c>
      <c r="F172" s="157">
        <f>Adatbevitel!$D$113</f>
        <v>0</v>
      </c>
      <c r="G172" s="158">
        <f>Adatbevitel!$E$113</f>
        <v>0</v>
      </c>
    </row>
    <row r="173" spans="1:7" ht="12.75" customHeight="1" x14ac:dyDescent="0.2">
      <c r="A173" s="159"/>
      <c r="B173" s="160"/>
      <c r="C173" s="160"/>
      <c r="D173" s="160"/>
      <c r="E173" s="161"/>
      <c r="F173" s="161"/>
      <c r="G173" s="161"/>
    </row>
    <row r="174" spans="1:7" ht="12.75" customHeight="1" x14ac:dyDescent="0.2">
      <c r="A174" s="85" t="str">
        <f>Alapadatok!$E$12</f>
        <v>Budapest, 2026. március 24.</v>
      </c>
      <c r="B174" s="115"/>
      <c r="C174" s="116"/>
      <c r="D174" s="116"/>
      <c r="E174" s="117"/>
      <c r="F174" s="116"/>
      <c r="G174" s="116"/>
    </row>
    <row r="175" spans="1:7" ht="12.75" customHeight="1" x14ac:dyDescent="0.2">
      <c r="A175" s="116"/>
      <c r="B175" s="116"/>
      <c r="C175" s="116"/>
      <c r="D175" s="116"/>
      <c r="E175" s="881" t="str">
        <f>IF(Beszámoló!$F$2=1,Nyelv_old!$E$7,IF(Beszámoló!$F$2=2,Nyelv_old!$F$7,IF(Beszámoló!$F$2=3,Nyelv_old!$G$7,Nyelv_old!$H$7)))</f>
        <v>a vállalkozás vezetője</v>
      </c>
      <c r="F175" s="881"/>
      <c r="G175" s="881"/>
    </row>
    <row r="176" spans="1:7" ht="12.75" customHeight="1" x14ac:dyDescent="0.2">
      <c r="A176" s="116"/>
      <c r="B176" s="116"/>
      <c r="C176" s="116"/>
      <c r="D176" s="116"/>
      <c r="E176" s="882" t="str">
        <f>IF(Beszámoló!$F$2=1,Nyelv_old!$E$8,IF(Beszámoló!$F$2=2,Nyelv_old!$F$8,IF(Beszámoló!$F$2=3,Nyelv_old!$G$8,Nyelv_old!$H$8)))</f>
        <v>(képviselője)</v>
      </c>
      <c r="F176" s="882"/>
      <c r="G176" s="882"/>
    </row>
  </sheetData>
  <sheetProtection selectLockedCells="1" selectUnlockedCells="1"/>
  <mergeCells count="164">
    <mergeCell ref="E176:G176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71:D171"/>
    <mergeCell ref="B172:D172"/>
    <mergeCell ref="E175:G17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5:D155"/>
    <mergeCell ref="B154:D154"/>
    <mergeCell ref="A137:G137"/>
    <mergeCell ref="A138:G138"/>
    <mergeCell ref="A139:G139"/>
    <mergeCell ref="A140:B140"/>
    <mergeCell ref="F141:G141"/>
    <mergeCell ref="B142:D142"/>
    <mergeCell ref="B143:D143"/>
    <mergeCell ref="B144:D144"/>
    <mergeCell ref="B145:D145"/>
    <mergeCell ref="B125:D125"/>
    <mergeCell ref="B126:D126"/>
    <mergeCell ref="B127:D127"/>
    <mergeCell ref="E130:G130"/>
    <mergeCell ref="E131:G131"/>
    <mergeCell ref="A132:B132"/>
    <mergeCell ref="D132:G133"/>
    <mergeCell ref="A133:B133"/>
    <mergeCell ref="A135:B135"/>
    <mergeCell ref="F135:G13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A98:B98"/>
    <mergeCell ref="F98:G98"/>
    <mergeCell ref="A100:G100"/>
    <mergeCell ref="A101:G101"/>
    <mergeCell ref="A102:G102"/>
    <mergeCell ref="A103:B103"/>
    <mergeCell ref="F104:G104"/>
    <mergeCell ref="B105:D105"/>
    <mergeCell ref="B106:D106"/>
    <mergeCell ref="B86:D86"/>
    <mergeCell ref="B87:D87"/>
    <mergeCell ref="B88:D88"/>
    <mergeCell ref="B89:D89"/>
    <mergeCell ref="B90:D90"/>
    <mergeCell ref="E93:G93"/>
    <mergeCell ref="E94:G94"/>
    <mergeCell ref="A95:B95"/>
    <mergeCell ref="D95:G96"/>
    <mergeCell ref="A96:B9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A50:B50"/>
    <mergeCell ref="F50:G50"/>
    <mergeCell ref="A52:G52"/>
    <mergeCell ref="A53:G53"/>
    <mergeCell ref="A54:G54"/>
    <mergeCell ref="A55:B55"/>
    <mergeCell ref="F56:G56"/>
    <mergeCell ref="B57:D57"/>
    <mergeCell ref="B58:D58"/>
    <mergeCell ref="B37:D37"/>
    <mergeCell ref="B38:D38"/>
    <mergeCell ref="B39:D39"/>
    <mergeCell ref="B40:D40"/>
    <mergeCell ref="E45:G45"/>
    <mergeCell ref="E46:G46"/>
    <mergeCell ref="A47:B47"/>
    <mergeCell ref="D47:G48"/>
    <mergeCell ref="A48:B48"/>
    <mergeCell ref="B41:D41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F10:G10"/>
    <mergeCell ref="B11:D11"/>
    <mergeCell ref="B12:D12"/>
    <mergeCell ref="B13:D13"/>
    <mergeCell ref="B14:D14"/>
    <mergeCell ref="B15:D15"/>
    <mergeCell ref="B16:D16"/>
    <mergeCell ref="B17:D17"/>
    <mergeCell ref="B18:D18"/>
    <mergeCell ref="A1:B1"/>
    <mergeCell ref="D1:G2"/>
    <mergeCell ref="A2:B2"/>
    <mergeCell ref="A4:B4"/>
    <mergeCell ref="F4:G4"/>
    <mergeCell ref="A6:G6"/>
    <mergeCell ref="A7:G7"/>
    <mergeCell ref="A8:G8"/>
    <mergeCell ref="A9:B9"/>
  </mergeCells>
  <phoneticPr fontId="60" type="noConversion"/>
  <hyperlinks>
    <hyperlink ref="I2" location="Beszámoló!A1" display="Vissza a beszámolóhoz" xr:uid="{00000000-0004-0000-0600-000000000000}"/>
  </hyperlinks>
  <pageMargins left="0.78749999999999998" right="0.78749999999999998" top="0.51180555555555551" bottom="0.51180555555555551" header="0.51180555555555551" footer="0.51180555555555551"/>
  <pageSetup paperSize="9" scale="98" firstPageNumber="0" orientation="portrait" horizontalDpi="300" verticalDpi="300" r:id="rId1"/>
  <headerFooter alignWithMargins="0"/>
  <rowBreaks count="3" manualBreakCount="3">
    <brk id="46" max="16383" man="1"/>
    <brk id="94" max="16383" man="1"/>
    <brk id="1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5"/>
  </sheetPr>
  <dimension ref="A1:K96"/>
  <sheetViews>
    <sheetView topLeftCell="A12" workbookViewId="0">
      <selection activeCell="I22" sqref="I22"/>
    </sheetView>
  </sheetViews>
  <sheetFormatPr defaultColWidth="8.88671875" defaultRowHeight="15" x14ac:dyDescent="0.2"/>
  <cols>
    <col min="1" max="1" width="5.6640625" customWidth="1"/>
    <col min="2" max="2" width="28.6640625" customWidth="1"/>
    <col min="3" max="3" width="3.33203125" customWidth="1"/>
    <col min="4" max="4" width="16.109375" customWidth="1"/>
    <col min="5" max="7" width="8.33203125" customWidth="1"/>
  </cols>
  <sheetData>
    <row r="1" spans="1:11" ht="12.75" customHeight="1" x14ac:dyDescent="0.25">
      <c r="A1" s="871" t="str">
        <f>CONCATENATE(" Statisztikai számjel: ",Alapadatok!$E$6)</f>
        <v xml:space="preserve"> Statisztikai számjel: 12345678-1111-100-11</v>
      </c>
      <c r="B1" s="871"/>
      <c r="C1" s="44"/>
      <c r="D1" s="872"/>
      <c r="E1" s="872"/>
      <c r="F1" s="872"/>
      <c r="G1" s="872"/>
      <c r="I1" s="83"/>
    </row>
    <row r="2" spans="1:11" ht="12.75" customHeight="1" x14ac:dyDescent="0.25">
      <c r="A2" s="871" t="str">
        <f>CONCATENATE(" Cégjegyzék szám: ",Alapadatok!$E$7)</f>
        <v xml:space="preserve"> Cégjegyzék szám: 10-96-125285</v>
      </c>
      <c r="B2" s="871"/>
      <c r="C2" s="75"/>
      <c r="D2" s="872"/>
      <c r="E2" s="872"/>
      <c r="F2" s="872"/>
      <c r="G2" s="872"/>
      <c r="I2" s="65" t="s">
        <v>244</v>
      </c>
      <c r="J2" s="66"/>
      <c r="K2" s="66"/>
    </row>
    <row r="3" spans="1:11" ht="12.75" customHeight="1" x14ac:dyDescent="0.2">
      <c r="A3" s="18"/>
    </row>
    <row r="4" spans="1:11" ht="12.75" customHeight="1" x14ac:dyDescent="0.2">
      <c r="A4" s="871" t="str">
        <f>Alapadatok!$E$9</f>
        <v>Minta Kft.</v>
      </c>
      <c r="B4" s="871"/>
      <c r="C4" s="17"/>
      <c r="D4" s="17"/>
      <c r="F4" s="873"/>
      <c r="G4" s="873"/>
    </row>
    <row r="5" spans="1:11" ht="12.75" customHeight="1" x14ac:dyDescent="0.2">
      <c r="A5" s="17"/>
      <c r="B5" s="17"/>
      <c r="C5" s="17"/>
      <c r="D5" s="17"/>
      <c r="G5" s="84"/>
    </row>
    <row r="6" spans="1:11" ht="15" customHeight="1" x14ac:dyDescent="0.25">
      <c r="A6" s="874" t="str">
        <f>IF(Beszámoló!$F$2=1,Nyelv_old!$E$23,IF(Beszámoló!$F$2=2,Nyelv_old!$F$23,IF(Beszámoló!$F$2=3,Nyelv_old!$G$23,Nyelv_old!$H$23)))</f>
        <v>Eredménykimutatás</v>
      </c>
      <c r="B6" s="874"/>
      <c r="C6" s="874"/>
      <c r="D6" s="874"/>
      <c r="E6" s="874"/>
      <c r="F6" s="874"/>
      <c r="G6" s="874"/>
    </row>
    <row r="7" spans="1:11" ht="15" customHeight="1" x14ac:dyDescent="0.25">
      <c r="A7" s="897" t="str">
        <f>IF(Beszámoló!$F$2=1,Nyelv_old!$E$24,IF(Beszámoló!$F$2=2,Nyelv_old!$F$24,IF(Beszámoló!$F$2=3,Nyelv_old!$G$24,Nyelv_old!$H$24)))</f>
        <v>(Összköltség eljárással)</v>
      </c>
      <c r="B7" s="897"/>
      <c r="C7" s="897"/>
      <c r="D7" s="897"/>
      <c r="E7" s="897"/>
      <c r="F7" s="897"/>
      <c r="G7" s="897"/>
    </row>
    <row r="8" spans="1:11" ht="15" customHeight="1" x14ac:dyDescent="0.25">
      <c r="A8" s="875" t="s">
        <v>367</v>
      </c>
      <c r="B8" s="875"/>
      <c r="C8" s="875"/>
      <c r="D8" s="875"/>
      <c r="E8" s="875"/>
      <c r="F8" s="875"/>
      <c r="G8" s="875"/>
    </row>
    <row r="9" spans="1:11" ht="12.75" customHeight="1" x14ac:dyDescent="0.25">
      <c r="A9" s="898"/>
      <c r="B9" s="898"/>
      <c r="C9" s="162"/>
      <c r="D9" s="162"/>
      <c r="E9" s="162"/>
      <c r="F9" s="162"/>
      <c r="G9" s="162"/>
    </row>
    <row r="10" spans="1:11" ht="12.75" customHeight="1" x14ac:dyDescent="0.2">
      <c r="A10" s="85"/>
      <c r="B10" s="86"/>
      <c r="C10" s="85"/>
      <c r="D10" s="85"/>
      <c r="E10" s="85"/>
      <c r="F10" s="876" t="str">
        <f>IF(Beszámoló!$F$2=1,Nyelv_old!$E$16,IF(Beszámoló!$F$2=2,Nyelv_old!$F$16,IF(Beszámoló!$F$2=3,Nyelv_old!$G$16,Nyelv_old!$H$16)))</f>
        <v>adatok E Ft-ban</v>
      </c>
      <c r="G10" s="876"/>
    </row>
    <row r="11" spans="1:11" ht="36.75" customHeight="1" x14ac:dyDescent="0.2">
      <c r="A11" s="87" t="str">
        <f>IF(Beszámoló!$F$2=1,Nyelv_old!$E$17,IF(Beszámoló!$F$2=2,Nyelv_old!$F$17,IF(Beszámoló!$F$2=3,Nyelv_old!$G$17,Nyelv_old!$H$17)))</f>
        <v>Sorszám</v>
      </c>
      <c r="B11" s="877" t="str">
        <f>IF(Beszámoló!$F$2=1,Nyelv_old!$E$18,IF(Beszámoló!$F$2=2,Nyelv_old!$F$18,IF(Beszámoló!$F$2=3,Nyelv_old!$G$18,Nyelv_old!$H$18)))</f>
        <v>A tétel megnevezése</v>
      </c>
      <c r="C11" s="877"/>
      <c r="D11" s="877"/>
      <c r="E11" s="88" t="str">
        <f>IF(Beszámoló!$F$2=1,Nyelv_old!$E$19,IF(Beszámoló!$F$2=2,Nyelv_old!$F$19,IF(Beszámoló!$F$2=3,Nyelv_old!$G$19,Nyelv_old!$H$19)))</f>
        <v>Előző év</v>
      </c>
      <c r="F11" s="118" t="str">
        <f>IF(Beszámoló!$F$2=1,Nyelv_old!$E$20,IF(Beszámoló!$F$2=2,Nyelv_old!$F$20,IF(Beszámoló!$F$2=3,Nyelv_old!$G$20,Nyelv_old!$H$20)))</f>
        <v>Előző év(ek) módosításai</v>
      </c>
      <c r="G11" s="90" t="str">
        <f>IF(Beszámoló!$F$2=1,Nyelv_old!$E$21,IF(Beszámoló!$F$2=2,Nyelv_old!$F$21,IF(Beszámoló!$F$2=3,Nyelv_old!$G$21,Nyelv_old!$H$21)))</f>
        <v>Tárgyév</v>
      </c>
    </row>
    <row r="12" spans="1:11" ht="12" customHeight="1" x14ac:dyDescent="0.2">
      <c r="A12" s="91" t="s">
        <v>253</v>
      </c>
      <c r="B12" s="878" t="s">
        <v>254</v>
      </c>
      <c r="C12" s="878"/>
      <c r="D12" s="878"/>
      <c r="E12" s="92" t="s">
        <v>255</v>
      </c>
      <c r="F12" s="92" t="s">
        <v>256</v>
      </c>
      <c r="G12" s="94" t="s">
        <v>257</v>
      </c>
    </row>
    <row r="13" spans="1:11" ht="17.100000000000001" customHeight="1" x14ac:dyDescent="0.2">
      <c r="A13" s="163" t="s">
        <v>258</v>
      </c>
      <c r="B13" s="880" t="str">
        <f>CHOOSE(Beszámoló!$F$2,Nyelv!B115,Nyelv!C115,Nyelv!D115,Nyelv!E115)</f>
        <v>01. Belföldi értékesítés nettó árbevétele</v>
      </c>
      <c r="C13" s="880"/>
      <c r="D13" s="880"/>
      <c r="E13" s="164">
        <f>Adatbevitel!$C$117</f>
        <v>0</v>
      </c>
      <c r="F13" s="164">
        <f>Adatbevitel!$D$117</f>
        <v>0</v>
      </c>
      <c r="G13" s="165">
        <f>Adatbevitel!$E$117</f>
        <v>0</v>
      </c>
    </row>
    <row r="14" spans="1:11" ht="17.100000000000001" customHeight="1" x14ac:dyDescent="0.2">
      <c r="A14" s="166" t="s">
        <v>259</v>
      </c>
      <c r="B14" s="880" t="str">
        <f>CHOOSE(Beszámoló!$F$2,Nyelv!B116,Nyelv!C116,Nyelv!D116,Nyelv!E116)</f>
        <v>02. Exportértékesítés nettó árbevétele</v>
      </c>
      <c r="C14" s="880"/>
      <c r="D14" s="880"/>
      <c r="E14" s="108">
        <f>Adatbevitel!$C$118</f>
        <v>0</v>
      </c>
      <c r="F14" s="108">
        <f>Adatbevitel!$D$118</f>
        <v>0</v>
      </c>
      <c r="G14" s="113">
        <f>Adatbevitel!$E$118</f>
        <v>0</v>
      </c>
    </row>
    <row r="15" spans="1:11" s="167" customFormat="1" ht="17.100000000000001" customHeight="1" x14ac:dyDescent="0.2">
      <c r="A15" s="99" t="s">
        <v>260</v>
      </c>
      <c r="B15" s="879" t="str">
        <f>CHOOSE(Beszámoló!$F$2,Nyelv!B117,Nyelv!C117,Nyelv!D117,Nyelv!E117)</f>
        <v>I. ÉRTÉKESÍTÉS NETTÓ ÁRBEVÉTELE (01+02)</v>
      </c>
      <c r="C15" s="879"/>
      <c r="D15" s="879"/>
      <c r="E15" s="129">
        <f>Adatbevitel!$C$119</f>
        <v>0</v>
      </c>
      <c r="F15" s="129">
        <f>Adatbevitel!$D$119</f>
        <v>0</v>
      </c>
      <c r="G15" s="130">
        <f>Adatbevitel!$E$119</f>
        <v>0</v>
      </c>
    </row>
    <row r="16" spans="1:11" s="167" customFormat="1" ht="17.100000000000001" customHeight="1" x14ac:dyDescent="0.2">
      <c r="A16" s="166" t="s">
        <v>261</v>
      </c>
      <c r="B16" s="880" t="str">
        <f>CHOOSE(Beszámoló!$F$2,Nyelv!B118,Nyelv!C118,Nyelv!D118,Nyelv!E118)</f>
        <v>03. Saját termelésű készletek állományváltozása</v>
      </c>
      <c r="C16" s="880"/>
      <c r="D16" s="880"/>
      <c r="E16" s="102">
        <f>Adatbevitel!$C$120</f>
        <v>0</v>
      </c>
      <c r="F16" s="102">
        <f>Adatbevitel!$D$120</f>
        <v>0</v>
      </c>
      <c r="G16" s="103">
        <f>Adatbevitel!$E$120</f>
        <v>0</v>
      </c>
    </row>
    <row r="17" spans="1:7" s="167" customFormat="1" ht="17.100000000000001" customHeight="1" x14ac:dyDescent="0.2">
      <c r="A17" s="99" t="s">
        <v>262</v>
      </c>
      <c r="B17" s="880" t="str">
        <f>CHOOSE(Beszámoló!$F$2,Nyelv!B119,Nyelv!C119,Nyelv!D119,Nyelv!E119)</f>
        <v>04. Saját előállítású eszközök aktivált értéke</v>
      </c>
      <c r="C17" s="880"/>
      <c r="D17" s="880"/>
      <c r="E17" s="102">
        <f>Adatbevitel!$C$121</f>
        <v>0</v>
      </c>
      <c r="F17" s="102">
        <f>Adatbevitel!$D$121</f>
        <v>0</v>
      </c>
      <c r="G17" s="103">
        <f>Adatbevitel!$E$121</f>
        <v>0</v>
      </c>
    </row>
    <row r="18" spans="1:7" s="167" customFormat="1" ht="17.100000000000001" customHeight="1" x14ac:dyDescent="0.2">
      <c r="A18" s="166" t="s">
        <v>263</v>
      </c>
      <c r="B18" s="879" t="str">
        <f>CHOOSE(Beszámoló!$F$2,Nyelv!B120,Nyelv!C120,Nyelv!D120,Nyelv!E120)</f>
        <v>II. AKTIVÁLT SAJÁT TELJESÍTMÉNYEK ÉRTÉKE (03+04)</v>
      </c>
      <c r="C18" s="879"/>
      <c r="D18" s="879"/>
      <c r="E18" s="129">
        <f>Adatbevitel!$C$122</f>
        <v>0</v>
      </c>
      <c r="F18" s="129">
        <f>Adatbevitel!$D$122</f>
        <v>0</v>
      </c>
      <c r="G18" s="130">
        <f>Adatbevitel!$E$122</f>
        <v>0</v>
      </c>
    </row>
    <row r="19" spans="1:7" s="167" customFormat="1" ht="17.100000000000001" customHeight="1" x14ac:dyDescent="0.2">
      <c r="A19" s="99" t="s">
        <v>264</v>
      </c>
      <c r="B19" s="879" t="str">
        <f>CHOOSE(Beszámoló!$F$2,Nyelv!B121,Nyelv!C121,Nyelv!D121,Nyelv!E121)</f>
        <v>III. EGYÉB BEVÉTELEK</v>
      </c>
      <c r="C19" s="879"/>
      <c r="D19" s="879"/>
      <c r="E19" s="129">
        <f>Adatbevitel!$C$123</f>
        <v>0</v>
      </c>
      <c r="F19" s="129">
        <f>Adatbevitel!$D$123</f>
        <v>0</v>
      </c>
      <c r="G19" s="130">
        <f>Adatbevitel!$E$123</f>
        <v>0</v>
      </c>
    </row>
    <row r="20" spans="1:7" s="167" customFormat="1" ht="17.100000000000001" customHeight="1" x14ac:dyDescent="0.2">
      <c r="A20" s="166" t="s">
        <v>265</v>
      </c>
      <c r="B20" s="880" t="str">
        <f>CHOOSE(Beszámoló!$F$2,Nyelv!B122,Nyelv!C122,Nyelv!D122,Nyelv!E122)</f>
        <v>Ebből: Visszaírt értékvesztés</v>
      </c>
      <c r="C20" s="880"/>
      <c r="D20" s="880"/>
      <c r="E20" s="102">
        <f>Adatbevitel!$C$124</f>
        <v>0</v>
      </c>
      <c r="F20" s="102">
        <f>Adatbevitel!$D$124</f>
        <v>0</v>
      </c>
      <c r="G20" s="103">
        <f>Adatbevitel!$E$124</f>
        <v>0</v>
      </c>
    </row>
    <row r="21" spans="1:7" s="167" customFormat="1" ht="17.100000000000001" customHeight="1" x14ac:dyDescent="0.2">
      <c r="A21" s="99" t="s">
        <v>266</v>
      </c>
      <c r="B21" s="880" t="str">
        <f>CHOOSE(Beszámoló!$F$2,Nyelv!B123,Nyelv!C123,Nyelv!D123,Nyelv!E123)</f>
        <v>05. Anyagköltség</v>
      </c>
      <c r="C21" s="880"/>
      <c r="D21" s="880"/>
      <c r="E21" s="102">
        <f>Adatbevitel!$C$125</f>
        <v>0</v>
      </c>
      <c r="F21" s="102">
        <f>Adatbevitel!$D$125</f>
        <v>0</v>
      </c>
      <c r="G21" s="103">
        <f>Adatbevitel!$E$125</f>
        <v>0</v>
      </c>
    </row>
    <row r="22" spans="1:7" s="167" customFormat="1" ht="17.100000000000001" customHeight="1" x14ac:dyDescent="0.2">
      <c r="A22" s="166" t="s">
        <v>267</v>
      </c>
      <c r="B22" s="880" t="str">
        <f>CHOOSE(Beszámoló!$F$2,Nyelv!B124,Nyelv!C124,Nyelv!D124,Nyelv!E124)</f>
        <v>06. Igénybe vett szolgáltatások értéke</v>
      </c>
      <c r="C22" s="880"/>
      <c r="D22" s="880"/>
      <c r="E22" s="102">
        <f>Adatbevitel!$C$126</f>
        <v>0</v>
      </c>
      <c r="F22" s="102">
        <f>Adatbevitel!$D$126</f>
        <v>0</v>
      </c>
      <c r="G22" s="103">
        <f>Adatbevitel!$E$126</f>
        <v>0</v>
      </c>
    </row>
    <row r="23" spans="1:7" s="167" customFormat="1" ht="17.100000000000001" customHeight="1" x14ac:dyDescent="0.2">
      <c r="A23" s="99" t="s">
        <v>268</v>
      </c>
      <c r="B23" s="880" t="str">
        <f>CHOOSE(Beszámoló!$F$2,Nyelv!B125,Nyelv!C125,Nyelv!D125,Nyelv!E125)</f>
        <v>07. Egyéb szolgáltatások értéke</v>
      </c>
      <c r="C23" s="880"/>
      <c r="D23" s="880"/>
      <c r="E23" s="102">
        <f>Adatbevitel!$C$127</f>
        <v>0</v>
      </c>
      <c r="F23" s="102">
        <f>Adatbevitel!$D$127</f>
        <v>0</v>
      </c>
      <c r="G23" s="103">
        <f>Adatbevitel!$E$127</f>
        <v>0</v>
      </c>
    </row>
    <row r="24" spans="1:7" s="167" customFormat="1" ht="17.100000000000001" customHeight="1" x14ac:dyDescent="0.2">
      <c r="A24" s="166" t="s">
        <v>269</v>
      </c>
      <c r="B24" s="880" t="str">
        <f>CHOOSE(Beszámoló!$F$2,Nyelv!B126,Nyelv!C126,Nyelv!D126,Nyelv!E126)</f>
        <v>08. Eladott áruk beszerzési értéke</v>
      </c>
      <c r="C24" s="880"/>
      <c r="D24" s="880"/>
      <c r="E24" s="102">
        <f>Adatbevitel!$C$128</f>
        <v>0</v>
      </c>
      <c r="F24" s="102">
        <f>Adatbevitel!$D$128</f>
        <v>0</v>
      </c>
      <c r="G24" s="103">
        <f>Adatbevitel!$E$128</f>
        <v>0</v>
      </c>
    </row>
    <row r="25" spans="1:7" s="167" customFormat="1" ht="17.100000000000001" customHeight="1" x14ac:dyDescent="0.2">
      <c r="A25" s="99" t="s">
        <v>270</v>
      </c>
      <c r="B25" s="880" t="str">
        <f>CHOOSE(Beszámoló!$F$2,Nyelv!B127,Nyelv!C127,Nyelv!D127,Nyelv!E127)</f>
        <v>09. Eladott (közvetített) szolgáltatások értéke</v>
      </c>
      <c r="C25" s="880"/>
      <c r="D25" s="880"/>
      <c r="E25" s="102">
        <f>Adatbevitel!$C$129</f>
        <v>0</v>
      </c>
      <c r="F25" s="102">
        <f>Adatbevitel!$D$129</f>
        <v>0</v>
      </c>
      <c r="G25" s="103">
        <f>Adatbevitel!$E$129</f>
        <v>0</v>
      </c>
    </row>
    <row r="26" spans="1:7" s="167" customFormat="1" ht="17.100000000000001" customHeight="1" x14ac:dyDescent="0.2">
      <c r="A26" s="166" t="s">
        <v>271</v>
      </c>
      <c r="B26" s="879" t="str">
        <f>CHOOSE(Beszámoló!$F$2,Nyelv!B128,Nyelv!C128,Nyelv!D128,Nyelv!E128)</f>
        <v>IV. ANYAGJELLEGŰ RÁFORDÍTÁSOK  (05+06+07+08+09)</v>
      </c>
      <c r="C26" s="879"/>
      <c r="D26" s="879"/>
      <c r="E26" s="129">
        <f>Adatbevitel!$C$130</f>
        <v>0</v>
      </c>
      <c r="F26" s="129">
        <f>Adatbevitel!$D$130</f>
        <v>0</v>
      </c>
      <c r="G26" s="130">
        <f>Adatbevitel!$E$130</f>
        <v>0</v>
      </c>
    </row>
    <row r="27" spans="1:7" s="167" customFormat="1" ht="17.100000000000001" customHeight="1" x14ac:dyDescent="0.2">
      <c r="A27" s="99" t="s">
        <v>272</v>
      </c>
      <c r="B27" s="880" t="str">
        <f>CHOOSE(Beszámoló!$F$2,Nyelv!B129,Nyelv!C129,Nyelv!D129,Nyelv!E129)</f>
        <v>10. Bérköltség</v>
      </c>
      <c r="C27" s="880"/>
      <c r="D27" s="880"/>
      <c r="E27" s="102">
        <f>Adatbevitel!$C$131</f>
        <v>0</v>
      </c>
      <c r="F27" s="102">
        <f>Adatbevitel!$D$131</f>
        <v>0</v>
      </c>
      <c r="G27" s="103">
        <f>Adatbevitel!$E$131</f>
        <v>0</v>
      </c>
    </row>
    <row r="28" spans="1:7" s="167" customFormat="1" ht="17.100000000000001" customHeight="1" x14ac:dyDescent="0.2">
      <c r="A28" s="166" t="s">
        <v>273</v>
      </c>
      <c r="B28" s="880" t="str">
        <f>CHOOSE(Beszámoló!$F$2,Nyelv!B130,Nyelv!C130,Nyelv!D130,Nyelv!E130)</f>
        <v>11. Személyi jellegű egyéb kifizetések</v>
      </c>
      <c r="C28" s="880"/>
      <c r="D28" s="880"/>
      <c r="E28" s="102">
        <f>Adatbevitel!$C$132</f>
        <v>0</v>
      </c>
      <c r="F28" s="102">
        <f>Adatbevitel!$D$132</f>
        <v>0</v>
      </c>
      <c r="G28" s="103">
        <f>Adatbevitel!$E$132</f>
        <v>0</v>
      </c>
    </row>
    <row r="29" spans="1:7" s="167" customFormat="1" ht="17.100000000000001" customHeight="1" x14ac:dyDescent="0.2">
      <c r="A29" s="99" t="s">
        <v>274</v>
      </c>
      <c r="B29" s="880" t="str">
        <f>CHOOSE(Beszámoló!$F$2,Nyelv!B131,Nyelv!C131,Nyelv!D131,Nyelv!E131)</f>
        <v>12. Bérjárulékok</v>
      </c>
      <c r="C29" s="880"/>
      <c r="D29" s="880"/>
      <c r="E29" s="102">
        <f>Adatbevitel!$C$133</f>
        <v>0</v>
      </c>
      <c r="F29" s="102">
        <f>Adatbevitel!$D$133</f>
        <v>0</v>
      </c>
      <c r="G29" s="103">
        <f>Adatbevitel!$E$133</f>
        <v>0</v>
      </c>
    </row>
    <row r="30" spans="1:7" s="167" customFormat="1" ht="17.100000000000001" customHeight="1" x14ac:dyDescent="0.2">
      <c r="A30" s="166" t="s">
        <v>275</v>
      </c>
      <c r="B30" s="879" t="str">
        <f>CHOOSE(Beszámoló!$F$2,Nyelv!B132,Nyelv!C132,Nyelv!D132,Nyelv!E132)</f>
        <v>V. SZEMÉLYI JELLEGŰ RÁFORDÍTÁSOK (10+11+12)</v>
      </c>
      <c r="C30" s="879"/>
      <c r="D30" s="879"/>
      <c r="E30" s="129">
        <f>Adatbevitel!$C$134</f>
        <v>0</v>
      </c>
      <c r="F30" s="129">
        <f>Adatbevitel!$D$134</f>
        <v>0</v>
      </c>
      <c r="G30" s="130">
        <f>Adatbevitel!$E$134</f>
        <v>0</v>
      </c>
    </row>
    <row r="31" spans="1:7" s="167" customFormat="1" ht="17.100000000000001" customHeight="1" x14ac:dyDescent="0.2">
      <c r="A31" s="99" t="s">
        <v>368</v>
      </c>
      <c r="B31" s="879" t="str">
        <f>CHOOSE(Beszámoló!$F$2,Nyelv!B133,Nyelv!C133,Nyelv!D133,Nyelv!E133)</f>
        <v>VI. ÉRTÉKCSÖKKENÉSI LEÍRÁS</v>
      </c>
      <c r="C31" s="879"/>
      <c r="D31" s="879"/>
      <c r="E31" s="129">
        <f>Adatbevitel!$C$135</f>
        <v>0</v>
      </c>
      <c r="F31" s="129">
        <f>Adatbevitel!$D$135</f>
        <v>0</v>
      </c>
      <c r="G31" s="130">
        <f>Adatbevitel!$E$135</f>
        <v>0</v>
      </c>
    </row>
    <row r="32" spans="1:7" s="167" customFormat="1" ht="17.100000000000001" customHeight="1" x14ac:dyDescent="0.2">
      <c r="A32" s="166" t="s">
        <v>369</v>
      </c>
      <c r="B32" s="879" t="str">
        <f>CHOOSE(Beszámoló!$F$2,Nyelv!B134,Nyelv!C134,Nyelv!D134,Nyelv!E134)</f>
        <v>VII. EGYÉB RÁFORDÍTÁSOK</v>
      </c>
      <c r="C32" s="879"/>
      <c r="D32" s="879"/>
      <c r="E32" s="129">
        <f>Adatbevitel!$C$136</f>
        <v>0</v>
      </c>
      <c r="F32" s="129">
        <f>Adatbevitel!$D$136</f>
        <v>0</v>
      </c>
      <c r="G32" s="130">
        <f>Adatbevitel!$E$136</f>
        <v>0</v>
      </c>
    </row>
    <row r="33" spans="1:9" s="167" customFormat="1" ht="17.100000000000001" customHeight="1" x14ac:dyDescent="0.2">
      <c r="A33" s="99" t="s">
        <v>370</v>
      </c>
      <c r="B33" s="880" t="str">
        <f>CHOOSE(Beszámoló!$F$2,Nyelv!B135,Nyelv!C135,Nyelv!D135,Nyelv!E135)</f>
        <v>Ebből: Értékvesztés</v>
      </c>
      <c r="C33" s="880"/>
      <c r="D33" s="880"/>
      <c r="E33" s="102">
        <f>Adatbevitel!$C$137</f>
        <v>0</v>
      </c>
      <c r="F33" s="102">
        <f>Adatbevitel!$D$137</f>
        <v>0</v>
      </c>
      <c r="G33" s="103">
        <f>Adatbevitel!$E$137</f>
        <v>0</v>
      </c>
    </row>
    <row r="34" spans="1:9" s="167" customFormat="1" ht="25.5" customHeight="1" x14ac:dyDescent="0.2">
      <c r="A34" s="166" t="s">
        <v>276</v>
      </c>
      <c r="B34" s="892" t="str">
        <f>CHOOSE(Beszámoló!$F$2,Nyelv!B136,Nyelv!C136,Nyelv!D136,Nyelv!E136)</f>
        <v>A. ÜZEMI (ÜZLETI) TEVÉKENYSÉG EREDMÉNYE  (I+II+III-IV-V-VI-VII)</v>
      </c>
      <c r="C34" s="892"/>
      <c r="D34" s="892"/>
      <c r="E34" s="133">
        <f>Adatbevitel!$C$138</f>
        <v>0</v>
      </c>
      <c r="F34" s="133">
        <f>Adatbevitel!$D$138</f>
        <v>0</v>
      </c>
      <c r="G34" s="134">
        <f>Adatbevitel!$E$138</f>
        <v>0</v>
      </c>
    </row>
    <row r="35" spans="1:9" s="167" customFormat="1" ht="12.75" customHeight="1" x14ac:dyDescent="0.2">
      <c r="A35" s="168"/>
      <c r="B35" s="169"/>
      <c r="C35" s="170"/>
      <c r="D35" s="170"/>
      <c r="E35" s="161"/>
      <c r="F35" s="161"/>
      <c r="G35" s="161"/>
    </row>
    <row r="36" spans="1:9" ht="12.75" customHeight="1" x14ac:dyDescent="0.2">
      <c r="A36" s="159"/>
      <c r="B36" s="75"/>
      <c r="C36" s="75"/>
      <c r="D36" s="171"/>
    </row>
    <row r="37" spans="1:9" ht="12.75" customHeight="1" x14ac:dyDescent="0.2">
      <c r="A37" s="115" t="str">
        <f>Alapadatok!$E$12</f>
        <v>Budapest, 2026. március 24.</v>
      </c>
      <c r="B37" s="115"/>
      <c r="C37" s="115"/>
      <c r="D37" s="116"/>
      <c r="E37" s="117"/>
      <c r="F37" s="116"/>
      <c r="G37" s="116"/>
    </row>
    <row r="38" spans="1:9" ht="12.75" customHeight="1" x14ac:dyDescent="0.2">
      <c r="A38" s="116"/>
      <c r="B38" s="116"/>
      <c r="C38" s="116"/>
      <c r="D38" s="116"/>
      <c r="E38" s="881" t="str">
        <f>IF(Beszámoló!$F$2=1,Nyelv_old!$E$7,IF(Beszámoló!$F$2=2,Nyelv_old!$F$7,IF(Beszámoló!$F$2=3,Nyelv_old!$G$7,Nyelv_old!$H$7)))</f>
        <v>a vállalkozás vezetője</v>
      </c>
      <c r="F38" s="881"/>
      <c r="G38" s="881"/>
    </row>
    <row r="39" spans="1:9" ht="12.75" customHeight="1" x14ac:dyDescent="0.2">
      <c r="A39" s="116"/>
      <c r="B39" s="116"/>
      <c r="C39" s="116"/>
      <c r="D39" s="116"/>
      <c r="E39" s="882" t="str">
        <f>IF(Beszámoló!$F$2=1,Nyelv_old!$E$8,IF(Beszámoló!$F$2=2,Nyelv_old!$F$8,IF(Beszámoló!$F$2=3,Nyelv_old!$G$8,Nyelv_old!$H$8)))</f>
        <v>(képviselője)</v>
      </c>
      <c r="F39" s="882"/>
      <c r="G39" s="882"/>
    </row>
    <row r="40" spans="1:9" ht="15" customHeight="1" x14ac:dyDescent="0.2">
      <c r="E40" s="79"/>
      <c r="F40" s="172"/>
      <c r="G40" s="172"/>
    </row>
    <row r="41" spans="1:9" ht="15" customHeight="1" x14ac:dyDescent="0.2">
      <c r="E41" s="172"/>
      <c r="F41" s="172"/>
      <c r="G41" s="172"/>
    </row>
    <row r="42" spans="1:9" ht="12.75" customHeight="1" x14ac:dyDescent="0.25">
      <c r="A42" s="871"/>
      <c r="B42" s="871"/>
      <c r="C42" s="44"/>
      <c r="D42" s="872"/>
      <c r="E42" s="872"/>
      <c r="F42" s="872"/>
      <c r="G42" s="872"/>
      <c r="I42" s="83"/>
    </row>
    <row r="43" spans="1:9" ht="12.75" customHeight="1" x14ac:dyDescent="0.2">
      <c r="A43" s="871"/>
      <c r="B43" s="871"/>
      <c r="C43" s="75"/>
      <c r="D43" s="872"/>
      <c r="E43" s="872"/>
      <c r="F43" s="872"/>
      <c r="G43" s="872"/>
      <c r="I43" s="64"/>
    </row>
    <row r="44" spans="1:9" ht="12.75" customHeight="1" x14ac:dyDescent="0.2">
      <c r="A44" s="18"/>
    </row>
    <row r="45" spans="1:9" ht="12.75" customHeight="1" x14ac:dyDescent="0.2">
      <c r="A45" s="871" t="str">
        <f>Alapadatok!$E$9</f>
        <v>Minta Kft.</v>
      </c>
      <c r="B45" s="871"/>
      <c r="C45" s="17"/>
      <c r="D45" s="17"/>
      <c r="F45" s="873"/>
      <c r="G45" s="873"/>
    </row>
    <row r="46" spans="1:9" ht="12.75" customHeight="1" x14ac:dyDescent="0.2">
      <c r="A46" s="17"/>
      <c r="B46" s="17"/>
      <c r="C46" s="17"/>
      <c r="D46" s="17"/>
      <c r="G46" s="84"/>
    </row>
    <row r="47" spans="1:9" ht="15" customHeight="1" x14ac:dyDescent="0.25">
      <c r="A47" s="874" t="str">
        <f>IF(Beszámoló!$F$2=1,Nyelv_old!$E$23,IF(Beszámoló!$F$2=2,Nyelv_old!$F$23,IF(Beszámoló!$F$2=3,Nyelv_old!$G$23,Nyelv_old!$H$23)))</f>
        <v>Eredménykimutatás</v>
      </c>
      <c r="B47" s="874"/>
      <c r="C47" s="874"/>
      <c r="D47" s="874"/>
      <c r="E47" s="874"/>
      <c r="F47" s="874"/>
      <c r="G47" s="874"/>
    </row>
    <row r="48" spans="1:9" ht="15" customHeight="1" x14ac:dyDescent="0.25">
      <c r="A48" s="874" t="str">
        <f>IF(Beszámoló!$F$2=1,Nyelv_old!$E$24,IF(Beszámoló!$F$2=2,Nyelv_old!$F$24,IF(Beszámoló!$F$2=3,Nyelv_old!$G$24,Nyelv_old!$H$24)))</f>
        <v>(Összköltség eljárással)</v>
      </c>
      <c r="B48" s="874"/>
      <c r="C48" s="874"/>
      <c r="D48" s="874"/>
      <c r="E48" s="874"/>
      <c r="F48" s="874"/>
      <c r="G48" s="874"/>
    </row>
    <row r="49" spans="1:7" ht="15" customHeight="1" x14ac:dyDescent="0.25">
      <c r="A49" s="875" t="s">
        <v>371</v>
      </c>
      <c r="B49" s="875"/>
      <c r="C49" s="875"/>
      <c r="D49" s="875"/>
      <c r="E49" s="875"/>
      <c r="F49" s="875"/>
      <c r="G49" s="875"/>
    </row>
    <row r="50" spans="1:7" ht="12.75" customHeight="1" x14ac:dyDescent="0.25">
      <c r="A50" s="898"/>
      <c r="B50" s="898"/>
      <c r="C50" s="162"/>
      <c r="D50" s="162"/>
      <c r="E50" s="162"/>
      <c r="F50" s="162"/>
      <c r="G50" s="162"/>
    </row>
    <row r="51" spans="1:7" ht="12.75" customHeight="1" x14ac:dyDescent="0.2">
      <c r="A51" s="85"/>
      <c r="B51" s="86"/>
      <c r="C51" s="85"/>
      <c r="D51" s="85"/>
      <c r="E51" s="85"/>
      <c r="F51" s="876" t="str">
        <f>IF(Beszámoló!$F$2=1,Nyelv_old!$E$16,IF(Beszámoló!$F$2=2,Nyelv_old!$F$16,IF(Beszámoló!$F$2=3,Nyelv_old!$G$16,Nyelv_old!$H$16)))</f>
        <v>adatok E Ft-ban</v>
      </c>
      <c r="G51" s="876"/>
    </row>
    <row r="52" spans="1:7" ht="36.75" customHeight="1" x14ac:dyDescent="0.2">
      <c r="A52" s="87" t="str">
        <f>IF(Beszámoló!$F$2=1,Nyelv_old!$E$17,IF(Beszámoló!$F$2=2,Nyelv_old!$F$17,IF(Beszámoló!$F$2=3,Nyelv_old!$G$17,Nyelv_old!$H$17)))</f>
        <v>Sorszám</v>
      </c>
      <c r="B52" s="877" t="str">
        <f>IF(Beszámoló!$F$2=1,Nyelv_old!$E$18,IF(Beszámoló!$F$2=2,Nyelv_old!$F$18,IF(Beszámoló!$F$2=3,Nyelv_old!$G$18,Nyelv_old!$H$18)))</f>
        <v>A tétel megnevezése</v>
      </c>
      <c r="C52" s="877"/>
      <c r="D52" s="877"/>
      <c r="E52" s="88" t="str">
        <f>IF(Beszámoló!$F$2=1,Nyelv_old!$E$19,IF(Beszámoló!$F$2=2,Nyelv_old!$F$19,IF(Beszámoló!$F$2=3,Nyelv_old!$G$19,Nyelv_old!$H$19)))</f>
        <v>Előző év</v>
      </c>
      <c r="F52" s="118" t="str">
        <f>IF(Beszámoló!$F$2=1,Nyelv_old!$E$20,IF(Beszámoló!$F$2=2,Nyelv_old!$F$20,IF(Beszámoló!$F$2=3,Nyelv_old!$G$20,Nyelv_old!$H$20)))</f>
        <v>Előző év(ek) módosításai</v>
      </c>
      <c r="G52" s="90" t="str">
        <f>IF(Beszámoló!$F$2=1,Nyelv_old!$E$21,IF(Beszámoló!$F$2=2,Nyelv_old!$F$21,IF(Beszámoló!$F$2=3,Nyelv_old!$G$21,Nyelv_old!$H$21)))</f>
        <v>Tárgyév</v>
      </c>
    </row>
    <row r="53" spans="1:7" ht="12" customHeight="1" x14ac:dyDescent="0.2">
      <c r="A53" s="91" t="s">
        <v>253</v>
      </c>
      <c r="B53" s="878" t="s">
        <v>254</v>
      </c>
      <c r="C53" s="878"/>
      <c r="D53" s="878"/>
      <c r="E53" s="92" t="s">
        <v>255</v>
      </c>
      <c r="F53" s="92" t="s">
        <v>256</v>
      </c>
      <c r="G53" s="94" t="s">
        <v>257</v>
      </c>
    </row>
    <row r="54" spans="1:7" ht="15.95" customHeight="1" x14ac:dyDescent="0.2">
      <c r="A54" s="173" t="s">
        <v>277</v>
      </c>
      <c r="B54" s="899" t="str">
        <f>CHOOSE(Beszámoló!$F$2,Nyelv!B137,Nyelv!C137,Nyelv!D137,Nyelv!E137)</f>
        <v>13. Kapott (járó) osztalék és részesedés</v>
      </c>
      <c r="C54" s="899"/>
      <c r="D54" s="899"/>
      <c r="E54" s="102">
        <f>Adatbevitel!$C$139</f>
        <v>0</v>
      </c>
      <c r="F54" s="102">
        <f>Adatbevitel!$D$139</f>
        <v>0</v>
      </c>
      <c r="G54" s="103">
        <f>Adatbevitel!$E$139</f>
        <v>0</v>
      </c>
    </row>
    <row r="55" spans="1:7" ht="15.95" customHeight="1" x14ac:dyDescent="0.2">
      <c r="A55" s="166" t="s">
        <v>278</v>
      </c>
      <c r="B55" s="880" t="str">
        <f>CHOOSE(Beszámoló!$F$2,Nyelv!B138,Nyelv!C138,Nyelv!D138,Nyelv!E138)</f>
        <v>Ebből: Kapcsolt vállalkozástól kapott</v>
      </c>
      <c r="C55" s="880"/>
      <c r="D55" s="880"/>
      <c r="E55" s="102">
        <f>Adatbevitel!$C$140</f>
        <v>0</v>
      </c>
      <c r="F55" s="102">
        <f>Adatbevitel!$D$140</f>
        <v>0</v>
      </c>
      <c r="G55" s="103">
        <f>Adatbevitel!$E$140</f>
        <v>0</v>
      </c>
    </row>
    <row r="56" spans="1:7" ht="15.95" customHeight="1" x14ac:dyDescent="0.2">
      <c r="A56" s="124" t="s">
        <v>279</v>
      </c>
      <c r="B56" s="891" t="str">
        <f>CHOOSE(Beszámoló!$F$2,Nyelv!B139,Nyelv!C139,Nyelv!D139,Nyelv!E139)</f>
        <v>14. Részesedésekből származó bevételek, árfolyamnyereségek</v>
      </c>
      <c r="C56" s="891"/>
      <c r="D56" s="891"/>
      <c r="E56" s="102">
        <f>Adatbevitel!$C$141</f>
        <v>0</v>
      </c>
      <c r="F56" s="102">
        <f>Adatbevitel!$D$141</f>
        <v>0</v>
      </c>
      <c r="G56" s="103">
        <f>Adatbevitel!$E$141</f>
        <v>0</v>
      </c>
    </row>
    <row r="57" spans="1:7" ht="15.95" customHeight="1" x14ac:dyDescent="0.2">
      <c r="A57" s="166" t="s">
        <v>280</v>
      </c>
      <c r="B57" s="880" t="str">
        <f>CHOOSE(Beszámoló!$F$2,Nyelv!B140,Nyelv!C140,Nyelv!D140,Nyelv!E140)</f>
        <v>Ebből: Kapcsolt vállalkozástól kapott</v>
      </c>
      <c r="C57" s="880"/>
      <c r="D57" s="880"/>
      <c r="E57" s="102">
        <f>Adatbevitel!$C$142</f>
        <v>0</v>
      </c>
      <c r="F57" s="102">
        <f>Adatbevitel!$D$142</f>
        <v>0</v>
      </c>
      <c r="G57" s="103">
        <f>Adatbevitel!$E$142</f>
        <v>0</v>
      </c>
    </row>
    <row r="58" spans="1:7" ht="23.25" customHeight="1" x14ac:dyDescent="0.2">
      <c r="A58" s="124" t="s">
        <v>281</v>
      </c>
      <c r="B58" s="891" t="str">
        <f>CHOOSE(Beszámoló!$F$2,Nyelv!B141,Nyelv!C141,Nyelv!D141,Nyelv!E141)</f>
        <v>15. Befektetett pénzügyi eszközökből (értékpapírokból, kölcsönökből) származó bevételek, árfolyamnyereségek</v>
      </c>
      <c r="C58" s="891"/>
      <c r="D58" s="891"/>
      <c r="E58" s="102">
        <f>Adatbevitel!$C$143</f>
        <v>0</v>
      </c>
      <c r="F58" s="102">
        <f>Adatbevitel!$D$143</f>
        <v>0</v>
      </c>
      <c r="G58" s="103">
        <f>Adatbevitel!$E$143</f>
        <v>0</v>
      </c>
    </row>
    <row r="59" spans="1:7" ht="15.95" customHeight="1" x14ac:dyDescent="0.2">
      <c r="A59" s="166" t="s">
        <v>282</v>
      </c>
      <c r="B59" s="880" t="str">
        <f>CHOOSE(Beszámoló!$F$2,Nyelv!B142,Nyelv!C142,Nyelv!D142,Nyelv!E142)</f>
        <v>Ebből: Kapcsolt vállalkozástól kapott</v>
      </c>
      <c r="C59" s="880"/>
      <c r="D59" s="880"/>
      <c r="E59" s="102">
        <f>Adatbevitel!$C$144</f>
        <v>0</v>
      </c>
      <c r="F59" s="102">
        <f>Adatbevitel!$D$144</f>
        <v>0</v>
      </c>
      <c r="G59" s="103">
        <f>Adatbevitel!$E$144</f>
        <v>0</v>
      </c>
    </row>
    <row r="60" spans="1:7" ht="15.95" customHeight="1" x14ac:dyDescent="0.2">
      <c r="A60" s="124" t="s">
        <v>284</v>
      </c>
      <c r="B60" s="891" t="str">
        <f>CHOOSE(Beszámoló!$F$2,Nyelv!B143,Nyelv!C143,Nyelv!D143,Nyelv!E143)</f>
        <v>16. Egyéb kapott (járó) kamatok és kamatjellegű bevételek</v>
      </c>
      <c r="C60" s="891"/>
      <c r="D60" s="891"/>
      <c r="E60" s="102">
        <f>Adatbevitel!$C$145</f>
        <v>0</v>
      </c>
      <c r="F60" s="102">
        <f>Adatbevitel!$D$145</f>
        <v>0</v>
      </c>
      <c r="G60" s="103">
        <f>Adatbevitel!$E$145</f>
        <v>0</v>
      </c>
    </row>
    <row r="61" spans="1:7" ht="15.95" customHeight="1" x14ac:dyDescent="0.2">
      <c r="A61" s="166" t="s">
        <v>285</v>
      </c>
      <c r="B61" s="880" t="str">
        <f>CHOOSE(Beszámoló!$F$2,Nyelv!B144,Nyelv!C144,Nyelv!D144,Nyelv!E144)</f>
        <v>Ebből: Kapcsolt vállalkozástól kapott</v>
      </c>
      <c r="C61" s="880"/>
      <c r="D61" s="880"/>
      <c r="E61" s="102">
        <f>Adatbevitel!$C$146</f>
        <v>0</v>
      </c>
      <c r="F61" s="102">
        <f>Adatbevitel!$D$146</f>
        <v>0</v>
      </c>
      <c r="G61" s="103">
        <f>Adatbevitel!$E$146</f>
        <v>0</v>
      </c>
    </row>
    <row r="62" spans="1:7" ht="15.95" customHeight="1" x14ac:dyDescent="0.2">
      <c r="A62" s="124" t="s">
        <v>286</v>
      </c>
      <c r="B62" s="891" t="str">
        <f>CHOOSE(Beszámoló!$F$2,Nyelv!B145,Nyelv!C145,Nyelv!D145,Nyelv!E145)</f>
        <v>17. Pénzügyi műveletek egyéb bevételei</v>
      </c>
      <c r="C62" s="891"/>
      <c r="D62" s="891"/>
      <c r="E62" s="102">
        <f>Adatbevitel!$C$147</f>
        <v>0</v>
      </c>
      <c r="F62" s="102">
        <f>Adatbevitel!$D$147</f>
        <v>0</v>
      </c>
      <c r="G62" s="103">
        <f>Adatbevitel!$E$147</f>
        <v>0</v>
      </c>
    </row>
    <row r="63" spans="1:7" ht="15.95" customHeight="1" x14ac:dyDescent="0.2">
      <c r="A63" s="166" t="s">
        <v>287</v>
      </c>
      <c r="B63" s="880" t="str">
        <f>CHOOSE(Beszámoló!$F$2,Nyelv!B146,Nyelv!C146,Nyelv!D146,Nyelv!E146)</f>
        <v>Ebből: Értékelési különbözet</v>
      </c>
      <c r="C63" s="880"/>
      <c r="D63" s="880"/>
      <c r="E63" s="102">
        <f>Adatbevitel!$C$148</f>
        <v>0</v>
      </c>
      <c r="F63" s="102">
        <f>Adatbevitel!$D$148</f>
        <v>0</v>
      </c>
      <c r="G63" s="103">
        <f>Adatbevitel!$E$148</f>
        <v>0</v>
      </c>
    </row>
    <row r="64" spans="1:7" ht="15.95" customHeight="1" x14ac:dyDescent="0.2">
      <c r="A64" s="124" t="s">
        <v>288</v>
      </c>
      <c r="B64" s="900" t="str">
        <f>CHOOSE(Beszámoló!$F$2,Nyelv!B147,Nyelv!C147,Nyelv!D147,Nyelv!E147)</f>
        <v>VIII. PÉNZÜGYI MÜVELETEK BEVÉTELEI (13+14+15+16+17)</v>
      </c>
      <c r="C64" s="900"/>
      <c r="D64" s="900"/>
      <c r="E64" s="129">
        <f>Adatbevitel!$C$149</f>
        <v>0</v>
      </c>
      <c r="F64" s="129">
        <f>Adatbevitel!$D$149</f>
        <v>0</v>
      </c>
      <c r="G64" s="130">
        <f>Adatbevitel!$E$149</f>
        <v>0</v>
      </c>
    </row>
    <row r="65" spans="1:7" ht="15.95" customHeight="1" x14ac:dyDescent="0.2">
      <c r="A65" s="166" t="s">
        <v>289</v>
      </c>
      <c r="B65" s="880" t="str">
        <f>CHOOSE(Beszámoló!$F$2,Nyelv!B148,Nyelv!C148,Nyelv!D148,Nyelv!E148)</f>
        <v>18. Részesedésekből származó ráfordítások, árfolyamveszteségek</v>
      </c>
      <c r="C65" s="880"/>
      <c r="D65" s="880"/>
      <c r="E65" s="102">
        <f>Adatbevitel!$C$150</f>
        <v>0</v>
      </c>
      <c r="F65" s="102">
        <f>Adatbevitel!$D$150</f>
        <v>0</v>
      </c>
      <c r="G65" s="103">
        <f>Adatbevitel!$E$150</f>
        <v>0</v>
      </c>
    </row>
    <row r="66" spans="1:7" ht="15.95" customHeight="1" x14ac:dyDescent="0.2">
      <c r="A66" s="124" t="s">
        <v>290</v>
      </c>
      <c r="B66" s="891" t="str">
        <f>CHOOSE(Beszámoló!$F$2,Nyelv!B149,Nyelv!C149,Nyelv!D149,Nyelv!E149)</f>
        <v>Ebből: Kapcsolt vállalkozásnak adott</v>
      </c>
      <c r="C66" s="891"/>
      <c r="D66" s="891"/>
      <c r="E66" s="102">
        <f>Adatbevitel!$C$151</f>
        <v>0</v>
      </c>
      <c r="F66" s="102">
        <f>Adatbevitel!$D$151</f>
        <v>0</v>
      </c>
      <c r="G66" s="103">
        <f>Adatbevitel!$E$151</f>
        <v>0</v>
      </c>
    </row>
    <row r="67" spans="1:7" ht="24" customHeight="1" x14ac:dyDescent="0.2">
      <c r="A67" s="166" t="s">
        <v>291</v>
      </c>
      <c r="B67" s="880" t="str">
        <f>CHOOSE(Beszámoló!$F$2,Nyelv!B150,Nyelv!C150,Nyelv!D150,Nyelv!E150)</f>
        <v>19. Befektetett pénzügyi eszközökből (értékpapírokból, kölcsönökből) származó ráfordítások, árfolyamveszteségek</v>
      </c>
      <c r="C67" s="880"/>
      <c r="D67" s="880"/>
      <c r="E67" s="102">
        <f>Adatbevitel!$C$152</f>
        <v>0</v>
      </c>
      <c r="F67" s="102">
        <f>Adatbevitel!$D$152</f>
        <v>0</v>
      </c>
      <c r="G67" s="103">
        <f>Adatbevitel!$E$152</f>
        <v>0</v>
      </c>
    </row>
    <row r="68" spans="1:7" ht="15.95" customHeight="1" x14ac:dyDescent="0.2">
      <c r="A68" s="124" t="s">
        <v>292</v>
      </c>
      <c r="B68" s="891" t="str">
        <f>CHOOSE(Beszámoló!$F$2,Nyelv!B151,Nyelv!C151,Nyelv!D151,Nyelv!E151)</f>
        <v>Ebből: Kapcsolt vállalkozásnak adott</v>
      </c>
      <c r="C68" s="891"/>
      <c r="D68" s="891"/>
      <c r="E68" s="102">
        <f>Adatbevitel!$C$153</f>
        <v>0</v>
      </c>
      <c r="F68" s="102">
        <f>Adatbevitel!$D$153</f>
        <v>0</v>
      </c>
      <c r="G68" s="103">
        <f>Adatbevitel!$E$153</f>
        <v>0</v>
      </c>
    </row>
    <row r="69" spans="1:7" ht="15.95" customHeight="1" x14ac:dyDescent="0.2">
      <c r="A69" s="166" t="s">
        <v>293</v>
      </c>
      <c r="B69" s="880" t="str">
        <f>CHOOSE(Beszámoló!$F$2,Nyelv!B152,Nyelv!C152,Nyelv!D152,Nyelv!E152)</f>
        <v>20. Fizetendő (fizetett) kamatok és kamatjellegű ráfordítások</v>
      </c>
      <c r="C69" s="880"/>
      <c r="D69" s="880"/>
      <c r="E69" s="102">
        <f>Adatbevitel!$C$154</f>
        <v>0</v>
      </c>
      <c r="F69" s="102">
        <f>Adatbevitel!$D$154</f>
        <v>0</v>
      </c>
      <c r="G69" s="103">
        <f>Adatbevitel!$E$154</f>
        <v>0</v>
      </c>
    </row>
    <row r="70" spans="1:7" ht="15.95" customHeight="1" x14ac:dyDescent="0.2">
      <c r="A70" s="124" t="s">
        <v>294</v>
      </c>
      <c r="B70" s="891" t="str">
        <f>CHOOSE(Beszámoló!$F$2,Nyelv!B153,Nyelv!C153,Nyelv!D153,Nyelv!E153)</f>
        <v>Ebből: Kapcsolt vállalkozásnak adott</v>
      </c>
      <c r="C70" s="891"/>
      <c r="D70" s="891"/>
      <c r="E70" s="102">
        <f>Adatbevitel!$C$155</f>
        <v>0</v>
      </c>
      <c r="F70" s="102">
        <f>Adatbevitel!$D$155</f>
        <v>0</v>
      </c>
      <c r="G70" s="103">
        <f>Adatbevitel!$E$155</f>
        <v>0</v>
      </c>
    </row>
    <row r="71" spans="1:7" ht="15.95" customHeight="1" x14ac:dyDescent="0.2">
      <c r="A71" s="166" t="s">
        <v>295</v>
      </c>
      <c r="B71" s="880" t="str">
        <f>CHOOSE(Beszámoló!$F$2,Nyelv!B154,Nyelv!C154,Nyelv!D154,Nyelv!E154)</f>
        <v>21. Részesedések, értékpapírok,tartósan adott kölcsönsök, bankbetétek értékvesztése</v>
      </c>
      <c r="C71" s="880"/>
      <c r="D71" s="880"/>
      <c r="E71" s="102">
        <f>Adatbevitel!$C$156</f>
        <v>0</v>
      </c>
      <c r="F71" s="102">
        <f>Adatbevitel!$D$156</f>
        <v>0</v>
      </c>
      <c r="G71" s="103">
        <f>Adatbevitel!$E$156</f>
        <v>0</v>
      </c>
    </row>
    <row r="72" spans="1:7" ht="15.95" customHeight="1" x14ac:dyDescent="0.2">
      <c r="A72" s="124" t="s">
        <v>296</v>
      </c>
      <c r="B72" s="891" t="str">
        <f>CHOOSE(Beszámoló!$F$2,Nyelv!B155,Nyelv!C155,Nyelv!D155,Nyelv!E155)</f>
        <v>22. Pénzügyi műveletek egyéb ráfordításai</v>
      </c>
      <c r="C72" s="891"/>
      <c r="D72" s="891"/>
      <c r="E72" s="102">
        <f>Adatbevitel!$C$157</f>
        <v>0</v>
      </c>
      <c r="F72" s="102">
        <f>Adatbevitel!$D$157</f>
        <v>0</v>
      </c>
      <c r="G72" s="103">
        <f>Adatbevitel!$E$157</f>
        <v>0</v>
      </c>
    </row>
    <row r="73" spans="1:7" ht="15.95" customHeight="1" x14ac:dyDescent="0.2">
      <c r="A73" s="166" t="s">
        <v>297</v>
      </c>
      <c r="B73" s="880" t="str">
        <f>CHOOSE(Beszámoló!$F$2,Nyelv!B156,Nyelv!C156,Nyelv!D156,Nyelv!E156)</f>
        <v>Ebből: Értékelési különbözet</v>
      </c>
      <c r="C73" s="880"/>
      <c r="D73" s="880"/>
      <c r="E73" s="102">
        <f>Adatbevitel!$C$158</f>
        <v>0</v>
      </c>
      <c r="F73" s="102">
        <f>Adatbevitel!$D$158</f>
        <v>0</v>
      </c>
      <c r="G73" s="103">
        <f>Adatbevitel!$E$158</f>
        <v>0</v>
      </c>
    </row>
    <row r="74" spans="1:7" ht="15.95" customHeight="1" x14ac:dyDescent="0.2">
      <c r="A74" s="124" t="s">
        <v>298</v>
      </c>
      <c r="B74" s="900" t="str">
        <f>CHOOSE(Beszámoló!$F$2,Nyelv!B157,Nyelv!C157,Nyelv!D157,Nyelv!E157)</f>
        <v>IX. PÉNZÜGYI MŰVELETEK RÁFORDÍTÁSAI  (18+19+20+21+22)</v>
      </c>
      <c r="C74" s="900"/>
      <c r="D74" s="900"/>
      <c r="E74" s="129">
        <f>Adatbevitel!$C$159</f>
        <v>0</v>
      </c>
      <c r="F74" s="129">
        <f>Adatbevitel!$D$159</f>
        <v>0</v>
      </c>
      <c r="G74" s="130">
        <f>Adatbevitel!$E$159</f>
        <v>0</v>
      </c>
    </row>
    <row r="75" spans="1:7" ht="15.95" customHeight="1" x14ac:dyDescent="0.2">
      <c r="A75" s="166" t="s">
        <v>299</v>
      </c>
      <c r="B75" s="879" t="str">
        <f>CHOOSE(Beszámoló!$F$2,Nyelv!B158,Nyelv!C158,Nyelv!D158,Nyelv!E158)</f>
        <v>B. PÉNZÜGYI MŰVELETEK EREDMÉNYE (VIII-IX)</v>
      </c>
      <c r="C75" s="879"/>
      <c r="D75" s="879"/>
      <c r="E75" s="129">
        <f>Adatbevitel!$C$160</f>
        <v>0</v>
      </c>
      <c r="F75" s="129">
        <f>Adatbevitel!$D$160</f>
        <v>0</v>
      </c>
      <c r="G75" s="130">
        <f>Adatbevitel!$E$160</f>
        <v>0</v>
      </c>
    </row>
    <row r="76" spans="1:7" ht="15.95" customHeight="1" x14ac:dyDescent="0.2">
      <c r="A76" s="124" t="s">
        <v>300</v>
      </c>
      <c r="B76" s="900" t="str">
        <f>CHOOSE(Beszámoló!$F$2,Nyelv!B159,Nyelv!C159,Nyelv!D159,Nyelv!E159)</f>
        <v>C. ADÓZÁS ELŐTTI EREDMÉNY (±A±B)</v>
      </c>
      <c r="C76" s="900"/>
      <c r="D76" s="900"/>
      <c r="E76" s="129">
        <f>Adatbevitel!$C$161</f>
        <v>0</v>
      </c>
      <c r="F76" s="129">
        <f>Adatbevitel!$D$161</f>
        <v>0</v>
      </c>
      <c r="G76" s="130">
        <f>Adatbevitel!$E$161</f>
        <v>0</v>
      </c>
    </row>
    <row r="77" spans="1:7" ht="15.95" customHeight="1" x14ac:dyDescent="0.2">
      <c r="A77" s="166" t="s">
        <v>301</v>
      </c>
      <c r="B77" s="880" t="str">
        <f>CHOOSE(Beszámoló!$F$2,Nyelv!B160,Nyelv!C160,Nyelv!D160,Nyelv!E160)</f>
        <v>X. Adófizetési kötelezettség</v>
      </c>
      <c r="C77" s="880"/>
      <c r="D77" s="880"/>
      <c r="E77" s="102">
        <f>Adatbevitel!$C$162</f>
        <v>0</v>
      </c>
      <c r="F77" s="102">
        <f>Adatbevitel!$D$162</f>
        <v>0</v>
      </c>
      <c r="G77" s="103">
        <f>Adatbevitel!$E$162</f>
        <v>0</v>
      </c>
    </row>
    <row r="78" spans="1:7" ht="15.95" customHeight="1" x14ac:dyDescent="0.2">
      <c r="A78" s="828" t="s">
        <v>302</v>
      </c>
      <c r="B78" s="880" t="str">
        <f>CHOOSE(Beszámoló!$F$2,Nyelv!B161,Nyelv!C161,Nyelv!D161,Nyelv!E161)</f>
        <v>X/1. Halasztott adókülönbözet (±)</v>
      </c>
      <c r="C78" s="880"/>
      <c r="D78" s="880"/>
      <c r="E78" s="102">
        <f>Adatbevitel!$C$163</f>
        <v>0</v>
      </c>
      <c r="F78" s="102">
        <f>Adatbevitel!$D$163</f>
        <v>0</v>
      </c>
      <c r="G78" s="103">
        <f>Adatbevitel!$E$163</f>
        <v>0</v>
      </c>
    </row>
    <row r="79" spans="1:7" ht="15.95" customHeight="1" x14ac:dyDescent="0.2">
      <c r="A79" s="174" t="s">
        <v>303</v>
      </c>
      <c r="B79" s="896" t="str">
        <f>CHOOSE(Beszámoló!$F$2,Nyelv!B162,Nyelv!C162,Nyelv!D162,Nyelv!E162)</f>
        <v>D. ADÓZOTT EREDMÉNY (±C-X±X/1)</v>
      </c>
      <c r="C79" s="896"/>
      <c r="D79" s="896"/>
      <c r="E79" s="133">
        <f>Adatbevitel!$C$164</f>
        <v>0</v>
      </c>
      <c r="F79" s="133">
        <f>Adatbevitel!$D$164</f>
        <v>0</v>
      </c>
      <c r="G79" s="134">
        <f>Adatbevitel!$E$164</f>
        <v>0</v>
      </c>
    </row>
    <row r="80" spans="1:7" s="167" customFormat="1" ht="12.75" customHeight="1" x14ac:dyDescent="0.2">
      <c r="A80" s="170"/>
      <c r="B80" s="171"/>
      <c r="C80" s="171"/>
      <c r="D80" s="160"/>
      <c r="E80" s="175"/>
      <c r="F80" s="176"/>
      <c r="G80" s="175"/>
    </row>
    <row r="81" spans="1:7" s="167" customFormat="1" ht="12.75" customHeight="1" x14ac:dyDescent="0.2">
      <c r="A81" s="76"/>
      <c r="B81" s="76"/>
      <c r="C81" s="76"/>
      <c r="D81"/>
      <c r="E81"/>
      <c r="F81"/>
      <c r="G81"/>
    </row>
    <row r="82" spans="1:7" s="167" customFormat="1" ht="12.75" customHeight="1" x14ac:dyDescent="0.2">
      <c r="A82" s="115" t="str">
        <f>Alapadatok!$E$12</f>
        <v>Budapest, 2026. március 24.</v>
      </c>
      <c r="B82" s="115"/>
      <c r="C82" s="115"/>
      <c r="D82" s="116"/>
      <c r="E82" s="117"/>
      <c r="F82" s="116"/>
      <c r="G82" s="116"/>
    </row>
    <row r="83" spans="1:7" s="167" customFormat="1" ht="12.75" customHeight="1" x14ac:dyDescent="0.2">
      <c r="A83" s="116"/>
      <c r="B83" s="116"/>
      <c r="C83" s="116"/>
      <c r="D83" s="116"/>
      <c r="E83" s="881" t="str">
        <f>IF(Beszámoló!$F$2=1,Nyelv_old!$E$7,IF(Beszámoló!$F$2=2,Nyelv_old!$F$7,IF(Beszámoló!$F$2=3,Nyelv_old!$G$7,Nyelv_old!$H$7)))</f>
        <v>a vállalkozás vezetője</v>
      </c>
      <c r="F83" s="881"/>
      <c r="G83" s="881"/>
    </row>
    <row r="84" spans="1:7" s="167" customFormat="1" ht="12.75" customHeight="1" x14ac:dyDescent="0.2">
      <c r="A84" s="116"/>
      <c r="B84" s="116"/>
      <c r="C84" s="116"/>
      <c r="D84" s="116"/>
      <c r="E84" s="882" t="str">
        <f>IF(Beszámoló!$F$2=1,Nyelv_old!$E$8,IF(Beszámoló!$F$2=2,Nyelv_old!$F$8,IF(Beszámoló!$F$2=3,Nyelv_old!$G$8,Nyelv_old!$H$8)))</f>
        <v>(képviselője)</v>
      </c>
      <c r="F84" s="882"/>
      <c r="G84" s="882"/>
    </row>
    <row r="85" spans="1:7" ht="15" customHeight="1" x14ac:dyDescent="0.2"/>
    <row r="87" spans="1:7" ht="15.95" customHeight="1" x14ac:dyDescent="0.2"/>
    <row r="88" spans="1:7" ht="15.95" customHeight="1" x14ac:dyDescent="0.2"/>
    <row r="89" spans="1:7" ht="21" customHeight="1" x14ac:dyDescent="0.2"/>
    <row r="90" spans="1:7" ht="21" customHeight="1" x14ac:dyDescent="0.2"/>
    <row r="91" spans="1:7" ht="21" customHeight="1" x14ac:dyDescent="0.2"/>
    <row r="92" spans="1:7" ht="21" customHeight="1" x14ac:dyDescent="0.2"/>
    <row r="93" spans="1:7" ht="21" customHeight="1" x14ac:dyDescent="0.2"/>
    <row r="94" spans="1:7" ht="21" customHeight="1" x14ac:dyDescent="0.2"/>
    <row r="95" spans="1:7" ht="21" customHeight="1" x14ac:dyDescent="0.2"/>
    <row r="96" spans="1:7" ht="21" customHeight="1" x14ac:dyDescent="0.2"/>
  </sheetData>
  <sheetProtection selectLockedCells="1" selectUnlockedCells="1"/>
  <mergeCells count="76">
    <mergeCell ref="B79:D79"/>
    <mergeCell ref="E83:G83"/>
    <mergeCell ref="E84:G84"/>
    <mergeCell ref="B72:D72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A47:G47"/>
    <mergeCell ref="A48:G48"/>
    <mergeCell ref="A49:G49"/>
    <mergeCell ref="A50:B50"/>
    <mergeCell ref="F51:G51"/>
    <mergeCell ref="E39:G39"/>
    <mergeCell ref="A42:B42"/>
    <mergeCell ref="D42:G43"/>
    <mergeCell ref="A43:B43"/>
    <mergeCell ref="A45:B45"/>
    <mergeCell ref="F45:G45"/>
    <mergeCell ref="B31:D31"/>
    <mergeCell ref="B32:D32"/>
    <mergeCell ref="B33:D33"/>
    <mergeCell ref="B34:D34"/>
    <mergeCell ref="E38:G38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6:G6"/>
    <mergeCell ref="A7:G7"/>
    <mergeCell ref="A8:G8"/>
    <mergeCell ref="A9:B9"/>
    <mergeCell ref="F10:G10"/>
    <mergeCell ref="A1:B1"/>
    <mergeCell ref="D1:G2"/>
    <mergeCell ref="A2:B2"/>
    <mergeCell ref="A4:B4"/>
    <mergeCell ref="F4:G4"/>
  </mergeCells>
  <hyperlinks>
    <hyperlink ref="I2" location="Beszámoló!A1" display="Vissza a beszámolóhoz" xr:uid="{00000000-0004-0000-0700-000000000000}"/>
  </hyperlinks>
  <pageMargins left="0.78749999999999998" right="0.78749999999999998" top="0.59027777777777779" bottom="0.59027777777777779" header="0.51180555555555551" footer="0.51180555555555551"/>
  <pageSetup paperSize="9" scale="99" firstPageNumber="0" orientation="portrait" horizontalDpi="300" verticalDpi="300" r:id="rId1"/>
  <headerFooter alignWithMargins="0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5"/>
  </sheetPr>
  <dimension ref="A1:K81"/>
  <sheetViews>
    <sheetView topLeftCell="A44" workbookViewId="0">
      <selection activeCell="B50" sqref="B50:D50"/>
    </sheetView>
  </sheetViews>
  <sheetFormatPr defaultColWidth="8.88671875" defaultRowHeight="15" x14ac:dyDescent="0.2"/>
  <cols>
    <col min="1" max="1" width="5.6640625" customWidth="1"/>
    <col min="2" max="2" width="28.6640625" customWidth="1"/>
    <col min="3" max="3" width="3.33203125" customWidth="1"/>
    <col min="4" max="7" width="8.33203125" customWidth="1"/>
  </cols>
  <sheetData>
    <row r="1" spans="1:11" ht="12.75" customHeight="1" x14ac:dyDescent="0.25">
      <c r="A1" s="901" t="str">
        <f>CONCATENATE(" Statisztikai számjel: ",Alapadatok!$E$6)</f>
        <v xml:space="preserve"> Statisztikai számjel: 12345678-1111-100-11</v>
      </c>
      <c r="B1" s="901"/>
      <c r="C1" s="178"/>
      <c r="D1" s="902"/>
      <c r="E1" s="902"/>
      <c r="F1" s="902"/>
      <c r="G1" s="902"/>
      <c r="I1" s="65" t="s">
        <v>244</v>
      </c>
      <c r="J1" s="66"/>
      <c r="K1" s="66"/>
    </row>
    <row r="2" spans="1:11" ht="12.75" customHeight="1" x14ac:dyDescent="0.2">
      <c r="A2" s="901" t="str">
        <f>CONCATENATE(" Cégjegyzék szám: ",Alapadatok!$E$7)</f>
        <v xml:space="preserve"> Cégjegyzék szám: 10-96-125285</v>
      </c>
      <c r="B2" s="901"/>
      <c r="C2" s="179"/>
      <c r="D2" s="902"/>
      <c r="E2" s="902"/>
      <c r="F2" s="902"/>
      <c r="G2" s="902"/>
      <c r="I2" s="180"/>
      <c r="J2" s="66"/>
      <c r="K2" s="66"/>
    </row>
    <row r="3" spans="1:11" ht="12.75" customHeight="1" x14ac:dyDescent="0.2">
      <c r="A3" s="181"/>
      <c r="B3" s="182"/>
      <c r="C3" s="182"/>
      <c r="D3" s="182"/>
      <c r="E3" s="182"/>
      <c r="F3" s="182"/>
      <c r="G3" s="182"/>
    </row>
    <row r="4" spans="1:11" ht="12.75" customHeight="1" x14ac:dyDescent="0.2">
      <c r="A4" s="901" t="str">
        <f>Alapadatok!$E$9</f>
        <v>Minta Kft.</v>
      </c>
      <c r="B4" s="901"/>
      <c r="C4" s="177"/>
      <c r="D4" s="177"/>
      <c r="E4" s="182"/>
      <c r="F4" s="873"/>
      <c r="G4" s="873"/>
    </row>
    <row r="5" spans="1:11" ht="12.75" customHeight="1" x14ac:dyDescent="0.2">
      <c r="A5" s="177"/>
      <c r="B5" s="177"/>
      <c r="C5" s="177"/>
      <c r="D5" s="177"/>
      <c r="E5" s="182"/>
      <c r="F5" s="182"/>
      <c r="G5" s="183"/>
    </row>
    <row r="6" spans="1:11" ht="15" customHeight="1" x14ac:dyDescent="0.25">
      <c r="A6" s="874" t="str">
        <f>IF(Beszámoló!$F$2=1,Nyelv_old!$E$23,IF(Beszámoló!$F$2=2,Nyelv_old!$F$23,IF(Beszámoló!$F$2=3,Nyelv_old!$G$23,Nyelv_old!$H$23)))</f>
        <v>Eredménykimutatás</v>
      </c>
      <c r="B6" s="874"/>
      <c r="C6" s="874"/>
      <c r="D6" s="874"/>
      <c r="E6" s="874"/>
      <c r="F6" s="874"/>
      <c r="G6" s="874"/>
    </row>
    <row r="7" spans="1:11" ht="15" customHeight="1" x14ac:dyDescent="0.25">
      <c r="A7" s="897" t="s">
        <v>372</v>
      </c>
      <c r="B7" s="897"/>
      <c r="C7" s="897"/>
      <c r="D7" s="897"/>
      <c r="E7" s="897"/>
      <c r="F7" s="897"/>
      <c r="G7" s="897"/>
    </row>
    <row r="8" spans="1:11" ht="15" customHeight="1" x14ac:dyDescent="0.25">
      <c r="A8" s="875" t="s">
        <v>373</v>
      </c>
      <c r="B8" s="875"/>
      <c r="C8" s="875"/>
      <c r="D8" s="875"/>
      <c r="E8" s="875"/>
      <c r="F8" s="875"/>
      <c r="G8" s="875"/>
    </row>
    <row r="9" spans="1:11" ht="12.75" customHeight="1" x14ac:dyDescent="0.25">
      <c r="A9" s="898"/>
      <c r="B9" s="898"/>
      <c r="C9" s="162"/>
      <c r="D9" s="162"/>
      <c r="E9" s="162"/>
      <c r="F9" s="162"/>
      <c r="G9" s="162"/>
    </row>
    <row r="10" spans="1:11" ht="12.75" customHeight="1" x14ac:dyDescent="0.2">
      <c r="A10" s="85"/>
      <c r="B10" s="86"/>
      <c r="C10" s="85"/>
      <c r="D10" s="85"/>
      <c r="E10" s="85"/>
      <c r="F10" s="876" t="str">
        <f>IF(Beszámoló!$F$2=1,Nyelv_old!$E$16,IF(Beszámoló!$F$2=2,Nyelv_old!$F$16,IF(Beszámoló!$F$2=3,Nyelv_old!$G$16,Nyelv_old!$H$16)))</f>
        <v>adatok E Ft-ban</v>
      </c>
      <c r="G10" s="876"/>
    </row>
    <row r="11" spans="1:11" ht="36.75" customHeight="1" x14ac:dyDescent="0.2">
      <c r="A11" s="87" t="str">
        <f>IF(Beszámoló!$F$2=1,Nyelv_old!$E$17,IF(Beszámoló!$F$2=2,Nyelv_old!$F$17,IF(Beszámoló!$F$2=3,Nyelv_old!$G$17,Nyelv_old!$H$17)))</f>
        <v>Sorszám</v>
      </c>
      <c r="B11" s="877" t="str">
        <f>IF(Beszámoló!$F$2=1,Nyelv_old!$E$18,IF(Beszámoló!$F$2=2,Nyelv_old!$F$18,IF(Beszámoló!$F$2=3,Nyelv_old!$G$18,Nyelv_old!$H$18)))</f>
        <v>A tétel megnevezése</v>
      </c>
      <c r="C11" s="877"/>
      <c r="D11" s="877"/>
      <c r="E11" s="88" t="str">
        <f>IF(Beszámoló!$F$2=1,Nyelv_old!$E$19,IF(Beszámoló!$F$2=2,Nyelv_old!$F$19,IF(Beszámoló!$F$2=3,Nyelv_old!$G$19,Nyelv_old!$H$19)))</f>
        <v>Előző év</v>
      </c>
      <c r="F11" s="118" t="str">
        <f>IF(Beszámoló!$F$2=1,Nyelv_old!$E$20,IF(Beszámoló!$F$2=2,Nyelv_old!$F$20,IF(Beszámoló!$F$2=3,Nyelv_old!$G$20,Nyelv_old!$H$20)))</f>
        <v>Előző év(ek) módosításai</v>
      </c>
      <c r="G11" s="90" t="str">
        <f>IF(Beszámoló!$F$2=1,Nyelv_old!$E$21,IF(Beszámoló!$F$2=2,Nyelv_old!$F$21,IF(Beszámoló!$F$2=3,Nyelv_old!$G$21,Nyelv_old!$H$21)))</f>
        <v>Tárgyév</v>
      </c>
    </row>
    <row r="12" spans="1:11" ht="12" customHeight="1" x14ac:dyDescent="0.2">
      <c r="A12" s="91" t="s">
        <v>253</v>
      </c>
      <c r="B12" s="878" t="s">
        <v>254</v>
      </c>
      <c r="C12" s="878"/>
      <c r="D12" s="878"/>
      <c r="E12" s="92" t="s">
        <v>255</v>
      </c>
      <c r="F12" s="92" t="s">
        <v>256</v>
      </c>
      <c r="G12" s="94" t="s">
        <v>257</v>
      </c>
    </row>
    <row r="13" spans="1:11" ht="18.95" customHeight="1" x14ac:dyDescent="0.2">
      <c r="A13" s="184" t="s">
        <v>258</v>
      </c>
      <c r="B13" s="903" t="str">
        <f>CHOOSE(Beszámoló!$F$2,Nyelv!B165,Nyelv!C165,Nyelv!D165,Nyelv!E165)</f>
        <v>01. Belföldi értékesítés nettó árbevétele</v>
      </c>
      <c r="C13" s="903"/>
      <c r="D13" s="903"/>
      <c r="E13" s="164">
        <f>Adatbevitel!$C$168</f>
        <v>0</v>
      </c>
      <c r="F13" s="164">
        <f>Adatbevitel!$D$168</f>
        <v>0</v>
      </c>
      <c r="G13" s="165">
        <f>Adatbevitel!$E$168</f>
        <v>0</v>
      </c>
    </row>
    <row r="14" spans="1:11" ht="18.95" customHeight="1" x14ac:dyDescent="0.2">
      <c r="A14" s="99" t="s">
        <v>259</v>
      </c>
      <c r="B14" s="904" t="str">
        <f>CHOOSE(Beszámoló!$F$2,Nyelv!B166,Nyelv!C166,Nyelv!D166,Nyelv!E166)</f>
        <v>02. Exportértékesítés nettó árbevétele</v>
      </c>
      <c r="C14" s="904"/>
      <c r="D14" s="904"/>
      <c r="E14" s="102">
        <f>Adatbevitel!$C$169</f>
        <v>0</v>
      </c>
      <c r="F14" s="102">
        <f>Adatbevitel!$D$169</f>
        <v>0</v>
      </c>
      <c r="G14" s="103">
        <f>Adatbevitel!$E$169</f>
        <v>0</v>
      </c>
    </row>
    <row r="15" spans="1:11" ht="18.95" customHeight="1" x14ac:dyDescent="0.2">
      <c r="A15" s="99" t="s">
        <v>260</v>
      </c>
      <c r="B15" s="905" t="str">
        <f>CHOOSE(Beszámoló!$F$2,Nyelv!B167,Nyelv!C167,Nyelv!D167,Nyelv!E167)</f>
        <v>I. ÉRTÉKESÍTÉS NETTÓ ÁRBEVÉTELE (01+02)</v>
      </c>
      <c r="C15" s="905"/>
      <c r="D15" s="905"/>
      <c r="E15" s="129">
        <f>Adatbevitel!$C$170</f>
        <v>0</v>
      </c>
      <c r="F15" s="129">
        <f>Adatbevitel!$D$170</f>
        <v>0</v>
      </c>
      <c r="G15" s="130">
        <f>Adatbevitel!$E$170</f>
        <v>0</v>
      </c>
    </row>
    <row r="16" spans="1:11" ht="18.95" customHeight="1" x14ac:dyDescent="0.2">
      <c r="A16" s="99" t="s">
        <v>261</v>
      </c>
      <c r="B16" s="904" t="str">
        <f>CHOOSE(Beszámoló!$F$2,Nyelv!B168,Nyelv!C168,Nyelv!D168,Nyelv!E168)</f>
        <v>03. Értékesítés elszámolt közvetlen önköltsége</v>
      </c>
      <c r="C16" s="904"/>
      <c r="D16" s="904"/>
      <c r="E16" s="102">
        <f>Adatbevitel!$C$171</f>
        <v>0</v>
      </c>
      <c r="F16" s="102">
        <f>Adatbevitel!$D$171</f>
        <v>0</v>
      </c>
      <c r="G16" s="103">
        <f>Adatbevitel!$E$171</f>
        <v>0</v>
      </c>
    </row>
    <row r="17" spans="1:7" ht="18.95" customHeight="1" x14ac:dyDescent="0.2">
      <c r="A17" s="99" t="s">
        <v>262</v>
      </c>
      <c r="B17" s="904" t="str">
        <f>CHOOSE(Beszámoló!$F$2,Nyelv!B169,Nyelv!C169,Nyelv!D169,Nyelv!E169)</f>
        <v>04. Eladott áruk beszerzési értéke</v>
      </c>
      <c r="C17" s="904"/>
      <c r="D17" s="904"/>
      <c r="E17" s="102">
        <f>Adatbevitel!$C$172</f>
        <v>0</v>
      </c>
      <c r="F17" s="102">
        <f>Adatbevitel!$D$172</f>
        <v>0</v>
      </c>
      <c r="G17" s="103">
        <f>Adatbevitel!$E$172</f>
        <v>0</v>
      </c>
    </row>
    <row r="18" spans="1:7" ht="18.95" customHeight="1" x14ac:dyDescent="0.2">
      <c r="A18" s="99" t="s">
        <v>263</v>
      </c>
      <c r="B18" s="904" t="str">
        <f>CHOOSE(Beszámoló!$F$2,Nyelv!B170,Nyelv!C170,Nyelv!D170,Nyelv!E170)</f>
        <v>05. Eladott (közvetített) szolgáltatások értéke</v>
      </c>
      <c r="C18" s="904"/>
      <c r="D18" s="904"/>
      <c r="E18" s="102">
        <f>Adatbevitel!$C$173</f>
        <v>0</v>
      </c>
      <c r="F18" s="102">
        <f>Adatbevitel!$D$173</f>
        <v>0</v>
      </c>
      <c r="G18" s="103">
        <f>Adatbevitel!$E$173</f>
        <v>0</v>
      </c>
    </row>
    <row r="19" spans="1:7" ht="18.95" customHeight="1" x14ac:dyDescent="0.2">
      <c r="A19" s="99" t="s">
        <v>264</v>
      </c>
      <c r="B19" s="905" t="str">
        <f>CHOOSE(Beszámoló!$F$2,Nyelv!B171,Nyelv!C171,Nyelv!D171,Nyelv!E171)</f>
        <v>II. ÉRTÉKESÍTÉS KÖZVETLEN KÖLTSÉGEI  (03+04+05)</v>
      </c>
      <c r="C19" s="905"/>
      <c r="D19" s="905"/>
      <c r="E19" s="129">
        <f>Adatbevitel!$C$174</f>
        <v>0</v>
      </c>
      <c r="F19" s="129">
        <f>Adatbevitel!$D$174</f>
        <v>0</v>
      </c>
      <c r="G19" s="130">
        <f>Adatbevitel!$E$174</f>
        <v>0</v>
      </c>
    </row>
    <row r="20" spans="1:7" ht="18.95" customHeight="1" x14ac:dyDescent="0.2">
      <c r="A20" s="99" t="s">
        <v>265</v>
      </c>
      <c r="B20" s="905" t="str">
        <f>CHOOSE(Beszámoló!$F$2,Nyelv!B172,Nyelv!C172,Nyelv!D172,Nyelv!E172)</f>
        <v>III. ÉRTÉKESÍTÉS BRUTTÓ EREDMÉNYE (I-II)</v>
      </c>
      <c r="C20" s="905"/>
      <c r="D20" s="905"/>
      <c r="E20" s="129">
        <f>Adatbevitel!$C$175</f>
        <v>0</v>
      </c>
      <c r="F20" s="129">
        <f>Adatbevitel!$D$175</f>
        <v>0</v>
      </c>
      <c r="G20" s="130">
        <f>Adatbevitel!$E$175</f>
        <v>0</v>
      </c>
    </row>
    <row r="21" spans="1:7" ht="18.95" customHeight="1" x14ac:dyDescent="0.2">
      <c r="A21" s="99" t="s">
        <v>266</v>
      </c>
      <c r="B21" s="904" t="str">
        <f>CHOOSE(Beszámoló!$F$2,Nyelv!B173,Nyelv!C173,Nyelv!D173,Nyelv!E173)</f>
        <v>06. Értékesítési, forgalmazási költségek</v>
      </c>
      <c r="C21" s="904"/>
      <c r="D21" s="904"/>
      <c r="E21" s="102">
        <f>Adatbevitel!$C$176</f>
        <v>0</v>
      </c>
      <c r="F21" s="102">
        <f>Adatbevitel!$D$176</f>
        <v>0</v>
      </c>
      <c r="G21" s="103">
        <f>Adatbevitel!$E$176</f>
        <v>0</v>
      </c>
    </row>
    <row r="22" spans="1:7" ht="18.95" customHeight="1" x14ac:dyDescent="0.2">
      <c r="A22" s="99" t="s">
        <v>267</v>
      </c>
      <c r="B22" s="904" t="str">
        <f>CHOOSE(Beszámoló!$F$2,Nyelv!B174,Nyelv!C174,Nyelv!D174,Nyelv!E174)</f>
        <v>07. Igazgatási költségek</v>
      </c>
      <c r="C22" s="904"/>
      <c r="D22" s="904"/>
      <c r="E22" s="102">
        <f>Adatbevitel!$C$177</f>
        <v>0</v>
      </c>
      <c r="F22" s="102">
        <f>Adatbevitel!$D$177</f>
        <v>0</v>
      </c>
      <c r="G22" s="103">
        <f>Adatbevitel!$E$177</f>
        <v>0</v>
      </c>
    </row>
    <row r="23" spans="1:7" ht="18.95" customHeight="1" x14ac:dyDescent="0.2">
      <c r="A23" s="99" t="s">
        <v>268</v>
      </c>
      <c r="B23" s="904" t="str">
        <f>CHOOSE(Beszámoló!$F$2,Nyelv!B175,Nyelv!C175,Nyelv!D175,Nyelv!E175)</f>
        <v>08. Egyéb általános költségek</v>
      </c>
      <c r="C23" s="904"/>
      <c r="D23" s="904"/>
      <c r="E23" s="102">
        <f>Adatbevitel!$C$178</f>
        <v>0</v>
      </c>
      <c r="F23" s="102">
        <f>Adatbevitel!$D$178</f>
        <v>0</v>
      </c>
      <c r="G23" s="103">
        <f>Adatbevitel!$E$178</f>
        <v>0</v>
      </c>
    </row>
    <row r="24" spans="1:7" ht="18.95" customHeight="1" x14ac:dyDescent="0.2">
      <c r="A24" s="99" t="s">
        <v>269</v>
      </c>
      <c r="B24" s="905" t="str">
        <f>CHOOSE(Beszámoló!$F$2,Nyelv!B176,Nyelv!C176,Nyelv!D176,Nyelv!E176)</f>
        <v>IV. ÉRTÉKESÍTÉS KÖZVETETT KÖLTSÉGEI (06+07+08)</v>
      </c>
      <c r="C24" s="905"/>
      <c r="D24" s="905"/>
      <c r="E24" s="129">
        <f>Adatbevitel!$C$179</f>
        <v>0</v>
      </c>
      <c r="F24" s="129">
        <f>Adatbevitel!$D$179</f>
        <v>0</v>
      </c>
      <c r="G24" s="130">
        <f>Adatbevitel!$E$179</f>
        <v>0</v>
      </c>
    </row>
    <row r="25" spans="1:7" ht="18.95" customHeight="1" x14ac:dyDescent="0.2">
      <c r="A25" s="99" t="s">
        <v>270</v>
      </c>
      <c r="B25" s="905" t="str">
        <f>CHOOSE(Beszámoló!$F$2,Nyelv!B177,Nyelv!C177,Nyelv!D177,Nyelv!E177)</f>
        <v>V. EGYÉB BEVÉTELEK</v>
      </c>
      <c r="C25" s="905"/>
      <c r="D25" s="905"/>
      <c r="E25" s="129">
        <f>Adatbevitel!$C$180</f>
        <v>0</v>
      </c>
      <c r="F25" s="129">
        <f>Adatbevitel!$D$180</f>
        <v>0</v>
      </c>
      <c r="G25" s="130">
        <f>Adatbevitel!$E$180</f>
        <v>0</v>
      </c>
    </row>
    <row r="26" spans="1:7" ht="18.95" customHeight="1" x14ac:dyDescent="0.2">
      <c r="A26" s="99" t="s">
        <v>271</v>
      </c>
      <c r="B26" s="904" t="str">
        <f>CHOOSE(Beszámoló!$F$2,Nyelv!B178,Nyelv!C178,Nyelv!D178,Nyelv!E178)</f>
        <v>Ebből: Visszaírt értékvesztés</v>
      </c>
      <c r="C26" s="904"/>
      <c r="D26" s="904"/>
      <c r="E26" s="102">
        <f>Adatbevitel!$C$181</f>
        <v>0</v>
      </c>
      <c r="F26" s="102">
        <f>Adatbevitel!$D$181</f>
        <v>0</v>
      </c>
      <c r="G26" s="103">
        <f>Adatbevitel!$E$181</f>
        <v>0</v>
      </c>
    </row>
    <row r="27" spans="1:7" ht="18.95" customHeight="1" x14ac:dyDescent="0.2">
      <c r="A27" s="99" t="s">
        <v>272</v>
      </c>
      <c r="B27" s="905" t="str">
        <f>CHOOSE(Beszámoló!$F$2,Nyelv!B179,Nyelv!C179,Nyelv!D179,Nyelv!E179)</f>
        <v>VI. EGYÉB RÁFORDÍTÁSOK</v>
      </c>
      <c r="C27" s="905"/>
      <c r="D27" s="905"/>
      <c r="E27" s="129">
        <f>Adatbevitel!$C$182</f>
        <v>0</v>
      </c>
      <c r="F27" s="129">
        <f>Adatbevitel!$D$182</f>
        <v>0</v>
      </c>
      <c r="G27" s="130">
        <f>Adatbevitel!$E$182</f>
        <v>0</v>
      </c>
    </row>
    <row r="28" spans="1:7" ht="18.95" customHeight="1" x14ac:dyDescent="0.2">
      <c r="A28" s="99" t="s">
        <v>273</v>
      </c>
      <c r="B28" s="904" t="str">
        <f>CHOOSE(Beszámoló!$F$2,Nyelv!B180,Nyelv!C180,Nyelv!D180,Nyelv!E180)</f>
        <v>Ebből: Értékvesztés</v>
      </c>
      <c r="C28" s="904"/>
      <c r="D28" s="904"/>
      <c r="E28" s="102">
        <f>Adatbevitel!$C$183</f>
        <v>0</v>
      </c>
      <c r="F28" s="102">
        <f>Adatbevitel!$D$183</f>
        <v>0</v>
      </c>
      <c r="G28" s="103">
        <f>Adatbevitel!$E$183</f>
        <v>0</v>
      </c>
    </row>
    <row r="29" spans="1:7" ht="18.95" customHeight="1" x14ac:dyDescent="0.2">
      <c r="A29" s="99" t="s">
        <v>274</v>
      </c>
      <c r="B29" s="906" t="str">
        <f>CHOOSE(Beszámoló!$F$2,Nyelv!B181,Nyelv!C181,Nyelv!D181,Nyelv!E181)</f>
        <v>A. ÜZEMI (ÜZLETI) TEVÉKENYSÉG EREDMÉNYE (±III-IV+V-VI)</v>
      </c>
      <c r="C29" s="906"/>
      <c r="D29" s="906"/>
      <c r="E29" s="133">
        <f>Adatbevitel!$C$184</f>
        <v>0</v>
      </c>
      <c r="F29" s="133">
        <f>Adatbevitel!$D$184</f>
        <v>0</v>
      </c>
      <c r="G29" s="134">
        <f>Adatbevitel!$E$184</f>
        <v>0</v>
      </c>
    </row>
    <row r="30" spans="1:7" ht="12.75" customHeight="1" x14ac:dyDescent="0.2">
      <c r="A30" s="185"/>
      <c r="B30" s="186"/>
      <c r="C30" s="186"/>
      <c r="D30" s="187"/>
      <c r="E30" s="149"/>
      <c r="F30" s="149"/>
      <c r="G30" s="149"/>
    </row>
    <row r="31" spans="1:7" ht="12.75" customHeight="1" x14ac:dyDescent="0.2">
      <c r="A31" s="185"/>
      <c r="B31" s="186"/>
      <c r="C31" s="186"/>
      <c r="D31" s="187"/>
      <c r="E31" s="149"/>
      <c r="F31" s="149"/>
      <c r="G31" s="149"/>
    </row>
    <row r="32" spans="1:7" ht="12.75" customHeight="1" x14ac:dyDescent="0.2">
      <c r="A32" s="116" t="str">
        <f>Alapadatok!$E$12</f>
        <v>Budapest, 2026. március 24.</v>
      </c>
      <c r="B32" s="116"/>
      <c r="C32" s="116"/>
      <c r="D32" s="116"/>
      <c r="E32" s="116"/>
      <c r="F32" s="116"/>
      <c r="G32" s="116"/>
    </row>
    <row r="33" spans="1:9" ht="12.75" customHeight="1" x14ac:dyDescent="0.2">
      <c r="A33" s="116"/>
      <c r="B33" s="116"/>
      <c r="C33" s="116"/>
      <c r="D33" s="116"/>
      <c r="E33" s="907" t="str">
        <f>IF(Beszámoló!$F$2=1,Nyelv_old!$E$7,IF(Beszámoló!$F$2=2,Nyelv_old!$F$7,IF(Beszámoló!$F$2=3,Nyelv_old!$G$7,Nyelv_old!$H$7)))</f>
        <v>a vállalkozás vezetője</v>
      </c>
      <c r="F33" s="907"/>
      <c r="G33" s="907"/>
    </row>
    <row r="34" spans="1:9" ht="12.75" customHeight="1" x14ac:dyDescent="0.2">
      <c r="A34" s="116"/>
      <c r="B34" s="116"/>
      <c r="C34" s="116"/>
      <c r="D34" s="116"/>
      <c r="E34" s="882" t="str">
        <f>IF(Beszámoló!$F$2=1,Nyelv_old!$E$8,IF(Beszámoló!$F$2=2,Nyelv_old!$F$8,IF(Beszámoló!$F$2=3,Nyelv_old!$G$8,Nyelv_old!$H$8)))</f>
        <v>(képviselője)</v>
      </c>
      <c r="F34" s="882"/>
      <c r="G34" s="882"/>
    </row>
    <row r="35" spans="1:9" ht="15" customHeight="1" x14ac:dyDescent="0.2">
      <c r="A35" s="188"/>
      <c r="B35" s="188"/>
      <c r="C35" s="188"/>
      <c r="D35" s="116"/>
      <c r="E35" s="189"/>
      <c r="F35" s="189"/>
      <c r="G35" s="189"/>
    </row>
    <row r="36" spans="1:9" x14ac:dyDescent="0.2">
      <c r="A36" s="116"/>
      <c r="B36" s="116"/>
      <c r="C36" s="116"/>
      <c r="D36" s="116"/>
      <c r="E36" s="116"/>
      <c r="F36" s="116"/>
      <c r="G36" s="116"/>
    </row>
    <row r="37" spans="1:9" x14ac:dyDescent="0.2">
      <c r="A37" s="116"/>
      <c r="B37" s="116"/>
      <c r="C37" s="116"/>
      <c r="D37" s="116"/>
      <c r="E37" s="116"/>
      <c r="F37" s="116"/>
      <c r="G37" s="116"/>
    </row>
    <row r="38" spans="1:9" ht="12.75" customHeight="1" x14ac:dyDescent="0.25">
      <c r="A38" s="871"/>
      <c r="B38" s="871"/>
      <c r="C38" s="44"/>
      <c r="D38" s="872"/>
      <c r="E38" s="872"/>
      <c r="F38" s="872"/>
      <c r="G38" s="872"/>
      <c r="I38" s="83"/>
    </row>
    <row r="39" spans="1:9" ht="12.75" customHeight="1" x14ac:dyDescent="0.2">
      <c r="A39" s="871"/>
      <c r="B39" s="871"/>
      <c r="C39" s="75"/>
      <c r="D39" s="872"/>
      <c r="E39" s="872"/>
      <c r="F39" s="872"/>
      <c r="G39" s="872"/>
      <c r="I39" s="64"/>
    </row>
    <row r="40" spans="1:9" ht="12.75" customHeight="1" x14ac:dyDescent="0.2">
      <c r="A40" s="18"/>
    </row>
    <row r="41" spans="1:9" ht="12.75" customHeight="1" x14ac:dyDescent="0.2">
      <c r="A41" s="871" t="str">
        <f>Alapadatok!$E$9</f>
        <v>Minta Kft.</v>
      </c>
      <c r="B41" s="871"/>
      <c r="C41" s="17"/>
      <c r="D41" s="17"/>
      <c r="F41" s="873"/>
      <c r="G41" s="873"/>
    </row>
    <row r="42" spans="1:9" ht="12.75" customHeight="1" x14ac:dyDescent="0.2">
      <c r="A42" s="17"/>
      <c r="B42" s="17"/>
      <c r="C42" s="17"/>
      <c r="D42" s="17"/>
      <c r="G42" s="84"/>
    </row>
    <row r="43" spans="1:9" ht="15" customHeight="1" x14ac:dyDescent="0.25">
      <c r="A43" s="874" t="str">
        <f>IF(Beszámoló!$F$2=1,Nyelv_old!$E$23,IF(Beszámoló!$F$2=2,Nyelv_old!$F$23,IF(Beszámoló!$F$2=3,Nyelv_old!$G$23,Nyelv_old!$H$23)))</f>
        <v>Eredménykimutatás</v>
      </c>
      <c r="B43" s="874"/>
      <c r="C43" s="874"/>
      <c r="D43" s="874"/>
      <c r="E43" s="874"/>
      <c r="F43" s="874"/>
      <c r="G43" s="874"/>
    </row>
    <row r="44" spans="1:9" ht="15" customHeight="1" x14ac:dyDescent="0.25">
      <c r="A44" s="874" t="s">
        <v>372</v>
      </c>
      <c r="B44" s="874"/>
      <c r="C44" s="874"/>
      <c r="D44" s="874"/>
      <c r="E44" s="874"/>
      <c r="F44" s="874"/>
      <c r="G44" s="874"/>
    </row>
    <row r="45" spans="1:9" ht="15" customHeight="1" x14ac:dyDescent="0.25">
      <c r="A45" s="875" t="s">
        <v>374</v>
      </c>
      <c r="B45" s="875"/>
      <c r="C45" s="875"/>
      <c r="D45" s="875"/>
      <c r="E45" s="875"/>
      <c r="F45" s="875"/>
      <c r="G45" s="875"/>
    </row>
    <row r="46" spans="1:9" ht="12.75" customHeight="1" x14ac:dyDescent="0.25">
      <c r="A46" s="898"/>
      <c r="B46" s="898"/>
      <c r="C46" s="162"/>
      <c r="D46" s="162"/>
      <c r="E46" s="162"/>
      <c r="F46" s="162"/>
      <c r="G46" s="162"/>
    </row>
    <row r="47" spans="1:9" ht="12.75" customHeight="1" x14ac:dyDescent="0.2">
      <c r="A47" s="85"/>
      <c r="B47" s="86"/>
      <c r="C47" s="85"/>
      <c r="D47" s="85"/>
      <c r="E47" s="85"/>
      <c r="F47" s="876" t="str">
        <f>IF(Beszámoló!$F$2=1,Nyelv_old!$E$16,IF(Beszámoló!$F$2=2,Nyelv_old!$F$16,IF(Beszámoló!$F$2=3,Nyelv_old!$G$16,Nyelv_old!$H$16)))</f>
        <v>adatok E Ft-ban</v>
      </c>
      <c r="G47" s="876"/>
    </row>
    <row r="48" spans="1:9" ht="36.75" customHeight="1" x14ac:dyDescent="0.2">
      <c r="A48" s="87" t="str">
        <f>IF(Beszámoló!$F$2=1,Nyelv_old!$E$17,IF(Beszámoló!$F$2=2,Nyelv_old!$F$17,IF(Beszámoló!$F$2=3,Nyelv_old!$G$17,Nyelv_old!$H$17)))</f>
        <v>Sorszám</v>
      </c>
      <c r="B48" s="877" t="str">
        <f>IF(Beszámoló!$F$2=1,Nyelv_old!$E$18,IF(Beszámoló!$F$2=2,Nyelv_old!$F$18,IF(Beszámoló!$F$2=3,Nyelv_old!$G$18,Nyelv_old!$H$18)))</f>
        <v>A tétel megnevezése</v>
      </c>
      <c r="C48" s="877"/>
      <c r="D48" s="877"/>
      <c r="E48" s="88" t="str">
        <f>IF(Beszámoló!$F$2=1,Nyelv_old!$E$19,IF(Beszámoló!$F$2=2,Nyelv_old!$F$19,IF(Beszámoló!$F$2=3,Nyelv_old!$G$19,Nyelv_old!$H$19)))</f>
        <v>Előző év</v>
      </c>
      <c r="F48" s="118" t="str">
        <f>IF(Beszámoló!$F$2=1,Nyelv_old!$E$20,IF(Beszámoló!$F$2=2,Nyelv_old!$F$20,IF(Beszámoló!$F$2=3,Nyelv_old!$G$20,Nyelv_old!$H$20)))</f>
        <v>Előző év(ek) módosításai</v>
      </c>
      <c r="G48" s="90" t="str">
        <f>IF(Beszámoló!$F$2=1,Nyelv_old!$E$21,IF(Beszámoló!$F$2=2,Nyelv_old!$F$21,IF(Beszámoló!$F$2=3,Nyelv_old!$G$21,Nyelv_old!$H$21)))</f>
        <v>Tárgyév</v>
      </c>
    </row>
    <row r="49" spans="1:7" ht="12" customHeight="1" x14ac:dyDescent="0.2">
      <c r="A49" s="91" t="s">
        <v>253</v>
      </c>
      <c r="B49" s="878" t="s">
        <v>254</v>
      </c>
      <c r="C49" s="878"/>
      <c r="D49" s="878"/>
      <c r="E49" s="92" t="s">
        <v>255</v>
      </c>
      <c r="F49" s="92" t="s">
        <v>256</v>
      </c>
      <c r="G49" s="94" t="s">
        <v>257</v>
      </c>
    </row>
    <row r="50" spans="1:7" ht="17.100000000000001" customHeight="1" x14ac:dyDescent="0.2">
      <c r="A50" s="190" t="s">
        <v>275</v>
      </c>
      <c r="B50" s="903" t="str">
        <f>CHOOSE(Beszámoló!$F$2,Nyelv!B182,Nyelv!C182,Nyelv!D182,Nyelv!E182)</f>
        <v>09. Kapott (járó) osztalék és részesedés</v>
      </c>
      <c r="C50" s="903"/>
      <c r="D50" s="903"/>
      <c r="E50" s="108">
        <f>Adatbevitel!$C$185</f>
        <v>0</v>
      </c>
      <c r="F50" s="108">
        <f>Adatbevitel!$D$185</f>
        <v>0</v>
      </c>
      <c r="G50" s="113">
        <f>Adatbevitel!$E$185</f>
        <v>0</v>
      </c>
    </row>
    <row r="51" spans="1:7" ht="17.100000000000001" customHeight="1" x14ac:dyDescent="0.2">
      <c r="A51" s="166" t="s">
        <v>368</v>
      </c>
      <c r="B51" s="908" t="str">
        <f>CHOOSE(Beszámoló!$F$2,Nyelv!B183,Nyelv!C183,Nyelv!D183,Nyelv!E183)</f>
        <v>Ebből: Kapcsolt vállalkozástól kapott</v>
      </c>
      <c r="C51" s="908"/>
      <c r="D51" s="908"/>
      <c r="E51" s="108">
        <f>Adatbevitel!$C$186</f>
        <v>0</v>
      </c>
      <c r="F51" s="108">
        <f>Adatbevitel!$D$186</f>
        <v>0</v>
      </c>
      <c r="G51" s="113">
        <f>Adatbevitel!$E$186</f>
        <v>0</v>
      </c>
    </row>
    <row r="52" spans="1:7" ht="17.100000000000001" customHeight="1" x14ac:dyDescent="0.2">
      <c r="A52" s="190" t="s">
        <v>369</v>
      </c>
      <c r="B52" s="904" t="str">
        <f>CHOOSE(Beszámoló!$F$2,Nyelv!B184,Nyelv!C184,Nyelv!D184,Nyelv!E184)</f>
        <v>10. Részesedésekből származó bevételek, árfolyamnyereségek</v>
      </c>
      <c r="C52" s="904"/>
      <c r="D52" s="904"/>
      <c r="E52" s="108">
        <f>Adatbevitel!$C$187</f>
        <v>0</v>
      </c>
      <c r="F52" s="108">
        <f>Adatbevitel!$D$187</f>
        <v>0</v>
      </c>
      <c r="G52" s="113">
        <f>Adatbevitel!$E$187</f>
        <v>0</v>
      </c>
    </row>
    <row r="53" spans="1:7" ht="17.100000000000001" customHeight="1" x14ac:dyDescent="0.2">
      <c r="A53" s="166" t="s">
        <v>370</v>
      </c>
      <c r="B53" s="904" t="str">
        <f>CHOOSE(Beszámoló!$F$2,Nyelv!B185,Nyelv!C185,Nyelv!D185,Nyelv!E185)</f>
        <v>Ebből: Kapcsolt vállalkozástól kapott</v>
      </c>
      <c r="C53" s="904"/>
      <c r="D53" s="904"/>
      <c r="E53" s="108">
        <f>Adatbevitel!$C$188</f>
        <v>0</v>
      </c>
      <c r="F53" s="108">
        <f>Adatbevitel!$D$188</f>
        <v>0</v>
      </c>
      <c r="G53" s="113">
        <f>Adatbevitel!$E$188</f>
        <v>0</v>
      </c>
    </row>
    <row r="54" spans="1:7" ht="17.100000000000001" customHeight="1" x14ac:dyDescent="0.2">
      <c r="A54" s="190" t="s">
        <v>276</v>
      </c>
      <c r="B54" s="904" t="str">
        <f>CHOOSE(Beszámoló!$F$2,Nyelv!B186,Nyelv!C186,Nyelv!D186,Nyelv!E186)</f>
        <v>11. Befektetett pénzügyi eszközökből (értékpapírokból, kölcsönökből) származó bevételek, árfolyamnyereségek</v>
      </c>
      <c r="C54" s="904"/>
      <c r="D54" s="904"/>
      <c r="E54" s="108">
        <f>Adatbevitel!$C$189</f>
        <v>0</v>
      </c>
      <c r="F54" s="108">
        <f>Adatbevitel!$D$189</f>
        <v>0</v>
      </c>
      <c r="G54" s="113">
        <f>Adatbevitel!$E$189</f>
        <v>0</v>
      </c>
    </row>
    <row r="55" spans="1:7" ht="17.100000000000001" customHeight="1" x14ac:dyDescent="0.2">
      <c r="A55" s="166" t="s">
        <v>277</v>
      </c>
      <c r="B55" s="904" t="str">
        <f>CHOOSE(Beszámoló!$F$2,Nyelv!B187,Nyelv!C187,Nyelv!D187,Nyelv!E187)</f>
        <v>Ebből: Kapcsolt vállalkozástól kapott</v>
      </c>
      <c r="C55" s="904"/>
      <c r="D55" s="904"/>
      <c r="E55" s="108">
        <f>Adatbevitel!$C$190</f>
        <v>0</v>
      </c>
      <c r="F55" s="108">
        <f>Adatbevitel!$D$190</f>
        <v>0</v>
      </c>
      <c r="G55" s="113">
        <f>Adatbevitel!$E$190</f>
        <v>0</v>
      </c>
    </row>
    <row r="56" spans="1:7" ht="17.100000000000001" customHeight="1" x14ac:dyDescent="0.2">
      <c r="A56" s="190" t="s">
        <v>278</v>
      </c>
      <c r="B56" s="904" t="str">
        <f>CHOOSE(Beszámoló!$F$2,Nyelv!B188,Nyelv!C188,Nyelv!D188,Nyelv!E188)</f>
        <v>12. Egyéb kapott (járó) kamatok és kamatjellegű bevételek</v>
      </c>
      <c r="C56" s="904"/>
      <c r="D56" s="904"/>
      <c r="E56" s="108">
        <f>Adatbevitel!$C$191</f>
        <v>0</v>
      </c>
      <c r="F56" s="108">
        <f>Adatbevitel!$D$191</f>
        <v>0</v>
      </c>
      <c r="G56" s="113">
        <f>Adatbevitel!$E$191</f>
        <v>0</v>
      </c>
    </row>
    <row r="57" spans="1:7" ht="17.100000000000001" customHeight="1" x14ac:dyDescent="0.2">
      <c r="A57" s="166" t="s">
        <v>279</v>
      </c>
      <c r="B57" s="904" t="str">
        <f>CHOOSE(Beszámoló!$F$2,Nyelv!B189,Nyelv!C189,Nyelv!D189,Nyelv!E189)</f>
        <v>Ebből: Kapcsolt vállalkozástól kapott</v>
      </c>
      <c r="C57" s="904"/>
      <c r="D57" s="904"/>
      <c r="E57" s="108">
        <f>Adatbevitel!$C$192</f>
        <v>0</v>
      </c>
      <c r="F57" s="108">
        <f>Adatbevitel!$D$192</f>
        <v>0</v>
      </c>
      <c r="G57" s="113">
        <f>Adatbevitel!$E$192</f>
        <v>0</v>
      </c>
    </row>
    <row r="58" spans="1:7" ht="17.100000000000001" customHeight="1" x14ac:dyDescent="0.2">
      <c r="A58" s="190" t="s">
        <v>280</v>
      </c>
      <c r="B58" s="904" t="str">
        <f>CHOOSE(Beszámoló!$F$2,Nyelv!B190,Nyelv!C190,Nyelv!D190,Nyelv!E190)</f>
        <v>13. Pénzügyi műveletek egyéb bevételei</v>
      </c>
      <c r="C58" s="904"/>
      <c r="D58" s="904"/>
      <c r="E58" s="108">
        <f>Adatbevitel!$C$193</f>
        <v>0</v>
      </c>
      <c r="F58" s="108">
        <f>Adatbevitel!$D$193</f>
        <v>0</v>
      </c>
      <c r="G58" s="113">
        <f>Adatbevitel!$E$193</f>
        <v>0</v>
      </c>
    </row>
    <row r="59" spans="1:7" ht="17.100000000000001" customHeight="1" x14ac:dyDescent="0.2">
      <c r="A59" s="166" t="s">
        <v>281</v>
      </c>
      <c r="B59" s="904" t="str">
        <f>CHOOSE(Beszámoló!$F$2,Nyelv!B191,Nyelv!C191,Nyelv!D191,Nyelv!E191)</f>
        <v>Ebből: Értékelési különbözet</v>
      </c>
      <c r="C59" s="904"/>
      <c r="D59" s="904"/>
      <c r="E59" s="108">
        <f>Adatbevitel!$C$194</f>
        <v>0</v>
      </c>
      <c r="F59" s="108">
        <f>Adatbevitel!$D$194</f>
        <v>0</v>
      </c>
      <c r="G59" s="113">
        <f>Adatbevitel!$E$194</f>
        <v>0</v>
      </c>
    </row>
    <row r="60" spans="1:7" ht="17.100000000000001" customHeight="1" x14ac:dyDescent="0.2">
      <c r="A60" s="190" t="s">
        <v>282</v>
      </c>
      <c r="B60" s="905" t="str">
        <f>CHOOSE(Beszámoló!$F$2,Nyelv!B192,Nyelv!C192,Nyelv!D192,Nyelv!E192)</f>
        <v>VII. PÉNZÜGYI MŰVELETEK BEVÉTELEI (9+10+11+12+13)</v>
      </c>
      <c r="C60" s="905"/>
      <c r="D60" s="905"/>
      <c r="E60" s="122">
        <f>Adatbevitel!$C$195</f>
        <v>0</v>
      </c>
      <c r="F60" s="122">
        <f>Adatbevitel!$D$195</f>
        <v>0</v>
      </c>
      <c r="G60" s="123">
        <f>Adatbevitel!$E$195</f>
        <v>0</v>
      </c>
    </row>
    <row r="61" spans="1:7" ht="17.100000000000001" customHeight="1" x14ac:dyDescent="0.2">
      <c r="A61" s="166" t="s">
        <v>284</v>
      </c>
      <c r="B61" s="904" t="str">
        <f>CHOOSE(Beszámoló!$F$2,Nyelv!B193,Nyelv!C193,Nyelv!D193,Nyelv!E193)</f>
        <v>14. Részesedésekből származó ráfordítások, árfolyamveszteségek</v>
      </c>
      <c r="C61" s="904"/>
      <c r="D61" s="904"/>
      <c r="E61" s="108">
        <f>Adatbevitel!$C$196</f>
        <v>0</v>
      </c>
      <c r="F61" s="108">
        <f>Adatbevitel!$D$196</f>
        <v>0</v>
      </c>
      <c r="G61" s="113">
        <f>Adatbevitel!$E$196</f>
        <v>0</v>
      </c>
    </row>
    <row r="62" spans="1:7" ht="17.100000000000001" customHeight="1" x14ac:dyDescent="0.2">
      <c r="A62" s="190" t="s">
        <v>285</v>
      </c>
      <c r="B62" s="904" t="str">
        <f>CHOOSE(Beszámoló!$F$2,Nyelv!B194,Nyelv!C194,Nyelv!D194,Nyelv!E194)</f>
        <v>Ebből: Kapcsolt vállalkozásnak adott</v>
      </c>
      <c r="C62" s="904"/>
      <c r="D62" s="904"/>
      <c r="E62" s="108">
        <f>Adatbevitel!$C$197</f>
        <v>0</v>
      </c>
      <c r="F62" s="108">
        <f>Adatbevitel!$D$197</f>
        <v>0</v>
      </c>
      <c r="G62" s="113">
        <f>Adatbevitel!$E$197</f>
        <v>0</v>
      </c>
    </row>
    <row r="63" spans="1:7" ht="17.100000000000001" customHeight="1" x14ac:dyDescent="0.2">
      <c r="A63" s="166" t="s">
        <v>286</v>
      </c>
      <c r="B63" s="904" t="str">
        <f>CHOOSE(Beszámoló!$F$2,Nyelv!B195,Nyelv!C195,Nyelv!D195,Nyelv!E195)</f>
        <v>15. Befektetett pénzügyi eszközökből (értékpapírokból, kölcsönökből) származó ráfordítások, árfolyamveszteségek</v>
      </c>
      <c r="C63" s="904"/>
      <c r="D63" s="904"/>
      <c r="E63" s="108">
        <f>Adatbevitel!$C$198</f>
        <v>0</v>
      </c>
      <c r="F63" s="108">
        <f>Adatbevitel!$D$198</f>
        <v>0</v>
      </c>
      <c r="G63" s="113">
        <f>Adatbevitel!$E$198</f>
        <v>0</v>
      </c>
    </row>
    <row r="64" spans="1:7" ht="17.100000000000001" customHeight="1" x14ac:dyDescent="0.2">
      <c r="A64" s="190" t="s">
        <v>287</v>
      </c>
      <c r="B64" s="904" t="str">
        <f>CHOOSE(Beszámoló!$F$2,Nyelv!B196,Nyelv!C196,Nyelv!D196,Nyelv!E196)</f>
        <v>Ebből: Kapcsolt vállalkozásnak adott</v>
      </c>
      <c r="C64" s="904"/>
      <c r="D64" s="904"/>
      <c r="E64" s="108">
        <f>Adatbevitel!$C$199</f>
        <v>0</v>
      </c>
      <c r="F64" s="108">
        <f>Adatbevitel!$D$199</f>
        <v>0</v>
      </c>
      <c r="G64" s="113">
        <f>Adatbevitel!$E$199</f>
        <v>0</v>
      </c>
    </row>
    <row r="65" spans="1:7" ht="17.100000000000001" customHeight="1" x14ac:dyDescent="0.2">
      <c r="A65" s="166" t="s">
        <v>288</v>
      </c>
      <c r="B65" s="909" t="str">
        <f>CHOOSE(Beszámoló!$F$2,Nyelv!B197,Nyelv!C197,Nyelv!D197,Nyelv!E197)</f>
        <v>16. Fizetendő (fizetett) kamatok és kamatjellegű ráfordítások</v>
      </c>
      <c r="C65" s="909"/>
      <c r="D65" s="909"/>
      <c r="E65" s="108">
        <f>Adatbevitel!$C$200</f>
        <v>0</v>
      </c>
      <c r="F65" s="108">
        <f>Adatbevitel!$D$200</f>
        <v>0</v>
      </c>
      <c r="G65" s="113">
        <f>Adatbevitel!$E$200</f>
        <v>0</v>
      </c>
    </row>
    <row r="66" spans="1:7" ht="17.100000000000001" customHeight="1" x14ac:dyDescent="0.2">
      <c r="A66" s="190" t="s">
        <v>289</v>
      </c>
      <c r="B66" s="909" t="str">
        <f>CHOOSE(Beszámoló!$F$2,Nyelv!B198,Nyelv!C198,Nyelv!D198,Nyelv!E198)</f>
        <v>Ebből: Kapcsolt vállalkozásnak adott</v>
      </c>
      <c r="C66" s="909"/>
      <c r="D66" s="909"/>
      <c r="E66" s="108">
        <f>Adatbevitel!$C$201</f>
        <v>0</v>
      </c>
      <c r="F66" s="108">
        <f>Adatbevitel!$D$201</f>
        <v>0</v>
      </c>
      <c r="G66" s="113">
        <f>Adatbevitel!$E$201</f>
        <v>0</v>
      </c>
    </row>
    <row r="67" spans="1:7" ht="17.100000000000001" customHeight="1" x14ac:dyDescent="0.2">
      <c r="A67" s="166" t="s">
        <v>290</v>
      </c>
      <c r="B67" s="904" t="str">
        <f>CHOOSE(Beszámoló!$F$2,Nyelv!B199,Nyelv!C199,Nyelv!D199,Nyelv!E199)</f>
        <v>17. Részesedések, értékpapírok, tartsan adott kölcsönök, bankbetétek értékvesztése</v>
      </c>
      <c r="C67" s="904"/>
      <c r="D67" s="904"/>
      <c r="E67" s="108">
        <f>Adatbevitel!$C$202</f>
        <v>0</v>
      </c>
      <c r="F67" s="108">
        <f>Adatbevitel!$D$202</f>
        <v>0</v>
      </c>
      <c r="G67" s="113">
        <f>Adatbevitel!$E$202</f>
        <v>0</v>
      </c>
    </row>
    <row r="68" spans="1:7" ht="17.100000000000001" customHeight="1" x14ac:dyDescent="0.2">
      <c r="A68" s="190" t="s">
        <v>291</v>
      </c>
      <c r="B68" s="909" t="str">
        <f>CHOOSE(Beszámoló!$F$2,Nyelv!B200,Nyelv!C200,Nyelv!D200,Nyelv!E200)</f>
        <v>18. Pénzügyi műveletek egyéb ráfordításai</v>
      </c>
      <c r="C68" s="909"/>
      <c r="D68" s="909"/>
      <c r="E68" s="108">
        <f>Adatbevitel!$C$203</f>
        <v>0</v>
      </c>
      <c r="F68" s="108">
        <f>Adatbevitel!$D$203</f>
        <v>0</v>
      </c>
      <c r="G68" s="113">
        <f>Adatbevitel!$E$203</f>
        <v>0</v>
      </c>
    </row>
    <row r="69" spans="1:7" ht="17.100000000000001" customHeight="1" x14ac:dyDescent="0.2">
      <c r="A69" s="166" t="s">
        <v>292</v>
      </c>
      <c r="B69" s="904" t="str">
        <f>CHOOSE(Beszámoló!$F$2,Nyelv!B201,Nyelv!C201,Nyelv!D201,Nyelv!E201)</f>
        <v>Ebből: Értékelési különbözet</v>
      </c>
      <c r="C69" s="904"/>
      <c r="D69" s="904"/>
      <c r="E69" s="108">
        <f>Adatbevitel!$C$204</f>
        <v>0</v>
      </c>
      <c r="F69" s="108">
        <f>Adatbevitel!$D$204</f>
        <v>0</v>
      </c>
      <c r="G69" s="113">
        <f>Adatbevitel!$E$204</f>
        <v>0</v>
      </c>
    </row>
    <row r="70" spans="1:7" ht="17.100000000000001" customHeight="1" x14ac:dyDescent="0.2">
      <c r="A70" s="190" t="s">
        <v>293</v>
      </c>
      <c r="B70" s="905" t="str">
        <f>CHOOSE(Beszámoló!$F$2,Nyelv!B202,Nyelv!C202,Nyelv!D202,Nyelv!E202)</f>
        <v>VIII. PÉNZÜGYI MŰVELETEK RÁFORDÍTÁSAI (14+15+16+17+18)</v>
      </c>
      <c r="C70" s="905"/>
      <c r="D70" s="905"/>
      <c r="E70" s="122">
        <f>Adatbevitel!$C$205</f>
        <v>0</v>
      </c>
      <c r="F70" s="122">
        <f>Adatbevitel!$D$205</f>
        <v>0</v>
      </c>
      <c r="G70" s="123">
        <f>Adatbevitel!$E$205</f>
        <v>0</v>
      </c>
    </row>
    <row r="71" spans="1:7" ht="17.100000000000001" customHeight="1" x14ac:dyDescent="0.2">
      <c r="A71" s="166" t="s">
        <v>294</v>
      </c>
      <c r="B71" s="905" t="str">
        <f>CHOOSE(Beszámoló!$F$2,Nyelv!B203,Nyelv!C203,Nyelv!D203,Nyelv!E203)</f>
        <v>B. PÉNZÜGYI MŰVELETEK EREDMÉNYE (VII-VIII)</v>
      </c>
      <c r="C71" s="905"/>
      <c r="D71" s="905"/>
      <c r="E71" s="122">
        <f>Adatbevitel!$C$206</f>
        <v>0</v>
      </c>
      <c r="F71" s="122">
        <f>Adatbevitel!$D$206</f>
        <v>0</v>
      </c>
      <c r="G71" s="123">
        <f>Adatbevitel!$E$206</f>
        <v>0</v>
      </c>
    </row>
    <row r="72" spans="1:7" ht="17.100000000000001" customHeight="1" x14ac:dyDescent="0.2">
      <c r="A72" s="190" t="s">
        <v>295</v>
      </c>
      <c r="B72" s="905" t="str">
        <f>CHOOSE(Beszámoló!$F$2,Nyelv!B204,Nyelv!C204,Nyelv!D204,Nyelv!E204)</f>
        <v>C. ADÓZÁS ELŐTTI EREDMÉNY (±A±B)</v>
      </c>
      <c r="C72" s="905"/>
      <c r="D72" s="905"/>
      <c r="E72" s="122">
        <f>Adatbevitel!$C$207</f>
        <v>0</v>
      </c>
      <c r="F72" s="122">
        <f>Adatbevitel!$D$207</f>
        <v>0</v>
      </c>
      <c r="G72" s="123">
        <f>Adatbevitel!$E$207</f>
        <v>0</v>
      </c>
    </row>
    <row r="73" spans="1:7" ht="17.100000000000001" customHeight="1" x14ac:dyDescent="0.2">
      <c r="A73" s="166" t="s">
        <v>296</v>
      </c>
      <c r="B73" s="904" t="str">
        <f>CHOOSE(Beszámoló!$F$2,Nyelv!B205,Nyelv!C205,Nyelv!D205,Nyelv!E205)</f>
        <v>IX. Adófizetési kötelezettség</v>
      </c>
      <c r="C73" s="904"/>
      <c r="D73" s="904"/>
      <c r="E73" s="108">
        <f>Adatbevitel!$C$208</f>
        <v>0</v>
      </c>
      <c r="F73" s="108">
        <f>Adatbevitel!$D$208</f>
        <v>0</v>
      </c>
      <c r="G73" s="113">
        <f>Adatbevitel!$E$208</f>
        <v>0</v>
      </c>
    </row>
    <row r="74" spans="1:7" ht="17.100000000000001" customHeight="1" x14ac:dyDescent="0.2">
      <c r="A74" s="829">
        <v>42</v>
      </c>
      <c r="B74" s="904" t="str">
        <f>CHOOSE(Beszámoló!$F$2,Nyelv!B206,Nyelv!C206,Nyelv!D206,Nyelv!E206)</f>
        <v>IX/1. Halasztott adókülönbözet (±)</v>
      </c>
      <c r="C74" s="904"/>
      <c r="D74" s="904"/>
      <c r="E74" s="108">
        <f>Adatbevitel!$C$209</f>
        <v>0</v>
      </c>
      <c r="F74" s="108">
        <f>Adatbevitel!$D$209</f>
        <v>0</v>
      </c>
      <c r="G74" s="113">
        <f>Adatbevitel!$E$209</f>
        <v>0</v>
      </c>
    </row>
    <row r="75" spans="1:7" ht="17.100000000000001" customHeight="1" x14ac:dyDescent="0.2">
      <c r="A75" s="190">
        <v>43</v>
      </c>
      <c r="B75" s="910" t="str">
        <f>CHOOSE(Beszámoló!$F$2,Nyelv!B207,Nyelv!C207,Nyelv!D207,Nyelv!E207)</f>
        <v>D. ADÓZOTT EREDMÉNY (±C-IX±IX/1)</v>
      </c>
      <c r="C75" s="910"/>
      <c r="D75" s="910"/>
      <c r="E75" s="122">
        <f>Adatbevitel!$C$210</f>
        <v>0</v>
      </c>
      <c r="F75" s="122">
        <f>Adatbevitel!$D$210</f>
        <v>0</v>
      </c>
      <c r="G75" s="123">
        <f>Adatbevitel!$E$210</f>
        <v>0</v>
      </c>
    </row>
    <row r="76" spans="1:7" ht="12.75" customHeight="1" x14ac:dyDescent="0.2">
      <c r="A76" s="116"/>
      <c r="B76" s="116"/>
      <c r="C76" s="116"/>
      <c r="D76" s="116"/>
      <c r="E76" s="116"/>
      <c r="F76" s="116"/>
      <c r="G76" s="116"/>
    </row>
    <row r="77" spans="1:7" ht="12.75" customHeight="1" x14ac:dyDescent="0.2">
      <c r="A77" s="116"/>
      <c r="B77" s="116"/>
      <c r="C77" s="116"/>
      <c r="D77" s="116"/>
      <c r="E77" s="116"/>
      <c r="F77" s="116"/>
      <c r="G77" s="116"/>
    </row>
    <row r="78" spans="1:7" ht="12.75" customHeight="1" x14ac:dyDescent="0.2">
      <c r="A78" s="116" t="str">
        <f>Alapadatok!$E$12</f>
        <v>Budapest, 2026. március 24.</v>
      </c>
      <c r="B78" s="116"/>
      <c r="C78" s="116"/>
      <c r="D78" s="116"/>
      <c r="E78" s="116"/>
      <c r="F78" s="116"/>
      <c r="G78" s="116"/>
    </row>
    <row r="79" spans="1:7" ht="12.75" customHeight="1" x14ac:dyDescent="0.2">
      <c r="A79" s="116"/>
      <c r="B79" s="116"/>
      <c r="C79" s="116"/>
      <c r="D79" s="116"/>
      <c r="E79" s="907" t="str">
        <f>IF(Beszámoló!$F$2=1,Nyelv_old!$E$7,IF(Beszámoló!$F$2=2,Nyelv_old!$F$7,IF(Beszámoló!$F$2=3,Nyelv_old!$G$7,Nyelv_old!$H$7)))</f>
        <v>a vállalkozás vezetője</v>
      </c>
      <c r="F79" s="907"/>
      <c r="G79" s="907"/>
    </row>
    <row r="80" spans="1:7" ht="12.75" customHeight="1" x14ac:dyDescent="0.2">
      <c r="A80" s="116"/>
      <c r="B80" s="116"/>
      <c r="C80" s="116"/>
      <c r="D80" s="116"/>
      <c r="E80" s="882" t="str">
        <f>IF(Beszámoló!$F$2=1,Nyelv_old!$E$8,IF(Beszámoló!$F$2=2,Nyelv_old!$F$8,IF(Beszámoló!$F$2=3,Nyelv_old!$G$8,Nyelv_old!$H$8)))</f>
        <v>(képviselője)</v>
      </c>
      <c r="F80" s="882"/>
      <c r="G80" s="882"/>
    </row>
    <row r="81" ht="12.95" customHeight="1" x14ac:dyDescent="0.2"/>
  </sheetData>
  <sheetProtection selectLockedCells="1" selectUnlockedCells="1"/>
  <mergeCells count="71">
    <mergeCell ref="B75:D75"/>
    <mergeCell ref="E79:G79"/>
    <mergeCell ref="E80:G80"/>
    <mergeCell ref="B67:D67"/>
    <mergeCell ref="B68:D68"/>
    <mergeCell ref="B69:D69"/>
    <mergeCell ref="B70:D70"/>
    <mergeCell ref="B71:D71"/>
    <mergeCell ref="B72:D72"/>
    <mergeCell ref="B74:D74"/>
    <mergeCell ref="B63:D63"/>
    <mergeCell ref="B64:D64"/>
    <mergeCell ref="B65:D65"/>
    <mergeCell ref="B66:D66"/>
    <mergeCell ref="B73:D73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A43:G43"/>
    <mergeCell ref="A44:G44"/>
    <mergeCell ref="A45:G45"/>
    <mergeCell ref="A46:B46"/>
    <mergeCell ref="F47:G47"/>
    <mergeCell ref="E34:G34"/>
    <mergeCell ref="A38:B38"/>
    <mergeCell ref="D38:G39"/>
    <mergeCell ref="A39:B39"/>
    <mergeCell ref="A41:B41"/>
    <mergeCell ref="F41:G41"/>
    <mergeCell ref="B26:D26"/>
    <mergeCell ref="B27:D27"/>
    <mergeCell ref="B28:D28"/>
    <mergeCell ref="B29:D29"/>
    <mergeCell ref="E33:G33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6:G6"/>
    <mergeCell ref="A7:G7"/>
    <mergeCell ref="A8:G8"/>
    <mergeCell ref="A9:B9"/>
    <mergeCell ref="F10:G10"/>
    <mergeCell ref="A1:B1"/>
    <mergeCell ref="D1:G2"/>
    <mergeCell ref="A2:B2"/>
    <mergeCell ref="A4:B4"/>
    <mergeCell ref="F4:G4"/>
  </mergeCells>
  <hyperlinks>
    <hyperlink ref="I1" location="Beszámoló!A1" display="Vissza a beszámolóhoz" xr:uid="{00000000-0004-0000-0800-000000000000}"/>
  </hyperlinks>
  <pageMargins left="0.78749999999999998" right="0.78749999999999998" top="0.59027777777777779" bottom="0.59027777777777779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38</vt:i4>
      </vt:variant>
    </vt:vector>
  </HeadingPairs>
  <TitlesOfParts>
    <vt:vector size="77" baseType="lpstr">
      <vt:lpstr>Alapadatok</vt:lpstr>
      <vt:lpstr>Adatbevitel</vt:lpstr>
      <vt:lpstr>Beszámoló</vt:lpstr>
      <vt:lpstr>Kieg. mell., elemzések</vt:lpstr>
      <vt:lpstr>Borító</vt:lpstr>
      <vt:lpstr>Ellenőr</vt:lpstr>
      <vt:lpstr>Mérleg</vt:lpstr>
      <vt:lpstr>ER-Összk</vt:lpstr>
      <vt:lpstr>ER-Forg</vt:lpstr>
      <vt:lpstr>Cash_Flow</vt:lpstr>
      <vt:lpstr>MérlE_borító</vt:lpstr>
      <vt:lpstr>Mérl_Egysz</vt:lpstr>
      <vt:lpstr>Er-Ö_Egy</vt:lpstr>
      <vt:lpstr>Er-F_Egy</vt:lpstr>
      <vt:lpstr>Tárgyi</vt:lpstr>
      <vt:lpstr>TárgyiBtto</vt:lpstr>
      <vt:lpstr>Tárgyiécs</vt:lpstr>
      <vt:lpstr>T.értékcs.</vt:lpstr>
      <vt:lpstr>VagyonI.</vt:lpstr>
      <vt:lpstr>PüI.</vt:lpstr>
      <vt:lpstr>VagyonII.</vt:lpstr>
      <vt:lpstr>PüII.</vt:lpstr>
      <vt:lpstr>Er-Jöv.</vt:lpstr>
      <vt:lpstr>Ktg-szerk.</vt:lpstr>
      <vt:lpstr>Költség_ráford</vt:lpstr>
      <vt:lpstr>Mutatók</vt:lpstr>
      <vt:lpstr>TAO</vt:lpstr>
      <vt:lpstr>Létszám</vt:lpstr>
      <vt:lpstr>Deviza_uj</vt:lpstr>
      <vt:lpstr>Jövedelem</vt:lpstr>
      <vt:lpstr>Hatidőn_túli</vt:lpstr>
      <vt:lpstr>Eredmény_kat</vt:lpstr>
      <vt:lpstr>Értékp_v</vt:lpstr>
      <vt:lpstr>Sajáttőke</vt:lpstr>
      <vt:lpstr>Mérleg_v</vt:lpstr>
      <vt:lpstr>Nyelv</vt:lpstr>
      <vt:lpstr>Nyelv_old</vt:lpstr>
      <vt:lpstr>Adatlap</vt:lpstr>
      <vt:lpstr>Egyéb köv-köt</vt:lpstr>
      <vt:lpstr>'Kieg. mell., elemzések'!Nyomtatási_cím</vt:lpstr>
      <vt:lpstr>Adatbevitel!Nyomtatási_terület</vt:lpstr>
      <vt:lpstr>Adatlap!Nyomtatási_terület</vt:lpstr>
      <vt:lpstr>Alapadatok!Nyomtatási_terület</vt:lpstr>
      <vt:lpstr>Beszámoló!Nyomtatási_terület</vt:lpstr>
      <vt:lpstr>Borító!Nyomtatási_terület</vt:lpstr>
      <vt:lpstr>Cash_Flow!Nyomtatási_terület</vt:lpstr>
      <vt:lpstr>Deviza_uj!Nyomtatási_terület</vt:lpstr>
      <vt:lpstr>'Egyéb köv-köt'!Nyomtatási_terület</vt:lpstr>
      <vt:lpstr>Ellenőr!Nyomtatási_terület</vt:lpstr>
      <vt:lpstr>Eredmény_kat!Nyomtatási_terület</vt:lpstr>
      <vt:lpstr>'Er-F_Egy'!Nyomtatási_terület</vt:lpstr>
      <vt:lpstr>'ER-Forg'!Nyomtatási_terület</vt:lpstr>
      <vt:lpstr>'Er-Jöv.'!Nyomtatási_terület</vt:lpstr>
      <vt:lpstr>'Er-Ö_Egy'!Nyomtatási_terület</vt:lpstr>
      <vt:lpstr>'ER-Összk'!Nyomtatási_terület</vt:lpstr>
      <vt:lpstr>Értékp_v!Nyomtatási_terület</vt:lpstr>
      <vt:lpstr>Hatidőn_túli!Nyomtatási_terület</vt:lpstr>
      <vt:lpstr>Jövedelem!Nyomtatási_terület</vt:lpstr>
      <vt:lpstr>'Kieg. mell., elemzések'!Nyomtatási_terület</vt:lpstr>
      <vt:lpstr>Költség_ráford!Nyomtatási_terület</vt:lpstr>
      <vt:lpstr>'Ktg-szerk.'!Nyomtatási_terület</vt:lpstr>
      <vt:lpstr>Létszám!Nyomtatási_terület</vt:lpstr>
      <vt:lpstr>Mérl_Egysz!Nyomtatási_terület</vt:lpstr>
      <vt:lpstr>MérlE_borító!Nyomtatási_terület</vt:lpstr>
      <vt:lpstr>Mérleg!Nyomtatási_terület</vt:lpstr>
      <vt:lpstr>Mérleg_v!Nyomtatási_terület</vt:lpstr>
      <vt:lpstr>Mutatók!Nyomtatási_terület</vt:lpstr>
      <vt:lpstr>PüI.!Nyomtatási_terület</vt:lpstr>
      <vt:lpstr>PüII.!Nyomtatási_terület</vt:lpstr>
      <vt:lpstr>Sajáttőke!Nyomtatási_terület</vt:lpstr>
      <vt:lpstr>T.értékcs.!Nyomtatási_terület</vt:lpstr>
      <vt:lpstr>TAO!Nyomtatási_terület</vt:lpstr>
      <vt:lpstr>Tárgyi!Nyomtatási_terület</vt:lpstr>
      <vt:lpstr>TárgyiBtto!Nyomtatási_terület</vt:lpstr>
      <vt:lpstr>Tárgyiécs!Nyomtatási_terület</vt:lpstr>
      <vt:lpstr>VagyonI.!Nyomtatási_terület</vt:lpstr>
      <vt:lpstr>VagyonII.!Nyomtatási_terület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</dc:creator>
  <cp:lastModifiedBy>Kerekes Katalin Gabriella</cp:lastModifiedBy>
  <cp:lastPrinted>2024-04-10T17:42:15Z</cp:lastPrinted>
  <dcterms:created xsi:type="dcterms:W3CDTF">2017-03-28T12:46:28Z</dcterms:created>
  <dcterms:modified xsi:type="dcterms:W3CDTF">2026-03-24T11:44:14Z</dcterms:modified>
</cp:coreProperties>
</file>